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1265" yWindow="-195" windowWidth="13635" windowHeight="12150" tabRatio="912" firstSheet="1" activeTab="1"/>
  </bookViews>
  <sheets>
    <sheet name="функ9" sheetId="21" r:id="rId1"/>
    <sheet name="прил1" sheetId="11" r:id="rId2"/>
    <sheet name="прил2 " sheetId="14" r:id="rId3"/>
    <sheet name="Прил.3" sheetId="13" r:id="rId4"/>
    <sheet name="Прил4" sheetId="15" r:id="rId5"/>
    <sheet name="Прил.5" sheetId="23" r:id="rId6"/>
  </sheets>
  <definedNames>
    <definedName name="В175" localSheetId="2">#REF!</definedName>
    <definedName name="В175">#REF!</definedName>
    <definedName name="_xlnm.Print_Titles" localSheetId="0">функ9!#REF!</definedName>
    <definedName name="_xlnm.Print_Area" localSheetId="3">Прил.3!$A$1:$C$15</definedName>
    <definedName name="_xlnm.Print_Area" localSheetId="5">Прил.5!$A$2:$E$93</definedName>
    <definedName name="_xlnm.Print_Area" localSheetId="1">прил1!$A$1:$D$24</definedName>
    <definedName name="_xlnm.Print_Area" localSheetId="2">'прил2 '!$A$1:$C$95</definedName>
    <definedName name="_xlnm.Print_Area" localSheetId="4">Прил4!$A$2:$C$100</definedName>
    <definedName name="_xlnm.Print_Area" localSheetId="0">функ9!$A$1:$H$152</definedName>
  </definedNames>
  <calcPr calcId="144525"/>
</workbook>
</file>

<file path=xl/calcChain.xml><?xml version="1.0" encoding="utf-8"?>
<calcChain xmlns="http://schemas.openxmlformats.org/spreadsheetml/2006/main">
  <c r="D4" i="23" l="1"/>
  <c r="C3" i="23"/>
  <c r="B4" i="15"/>
  <c r="B3" i="15"/>
  <c r="B3" i="13"/>
  <c r="C2" i="13"/>
  <c r="B3" i="14"/>
  <c r="C2" i="14"/>
  <c r="C47" i="15" l="1"/>
  <c r="C40" i="15"/>
  <c r="C54" i="15"/>
  <c r="C57" i="15"/>
  <c r="C67" i="15"/>
  <c r="D52" i="15" l="1"/>
  <c r="E52" i="15" s="1"/>
  <c r="C14" i="15" l="1"/>
  <c r="C13" i="15" s="1"/>
  <c r="C20" i="15"/>
  <c r="C19" i="15" s="1"/>
  <c r="C26" i="15"/>
  <c r="E91" i="23" l="1"/>
  <c r="D91" i="23"/>
  <c r="C91" i="23"/>
  <c r="D85" i="23"/>
  <c r="E85" i="23" s="1"/>
  <c r="E83" i="23" s="1"/>
  <c r="C83" i="23"/>
  <c r="D82" i="23"/>
  <c r="E82" i="23" s="1"/>
  <c r="E79" i="23" s="1"/>
  <c r="C79" i="23"/>
  <c r="E76" i="23"/>
  <c r="D76" i="23"/>
  <c r="C76" i="23"/>
  <c r="D73" i="23"/>
  <c r="E73" i="23" s="1"/>
  <c r="E72" i="23" s="1"/>
  <c r="C72" i="23"/>
  <c r="E71" i="23"/>
  <c r="E70" i="23" s="1"/>
  <c r="D71" i="23"/>
  <c r="D70" i="23" s="1"/>
  <c r="C70" i="23"/>
  <c r="D69" i="23"/>
  <c r="E69" i="23" s="1"/>
  <c r="D68" i="23"/>
  <c r="E68" i="23" s="1"/>
  <c r="D67" i="23"/>
  <c r="E67" i="23" s="1"/>
  <c r="D66" i="23"/>
  <c r="E66" i="23" s="1"/>
  <c r="D65" i="23"/>
  <c r="E65" i="23" s="1"/>
  <c r="D64" i="23"/>
  <c r="E64" i="23" s="1"/>
  <c r="D63" i="23"/>
  <c r="E63" i="23" s="1"/>
  <c r="D62" i="23"/>
  <c r="C62" i="23"/>
  <c r="E61" i="23"/>
  <c r="D61" i="23"/>
  <c r="E60" i="23"/>
  <c r="E58" i="23" s="1"/>
  <c r="D60" i="23"/>
  <c r="E59" i="23"/>
  <c r="D59" i="23"/>
  <c r="D58" i="23"/>
  <c r="C58" i="23"/>
  <c r="C57" i="23"/>
  <c r="D56" i="23"/>
  <c r="E56" i="23" s="1"/>
  <c r="E55" i="23" s="1"/>
  <c r="E54" i="23" s="1"/>
  <c r="C55" i="23"/>
  <c r="C54" i="23" s="1"/>
  <c r="D53" i="23"/>
  <c r="E53" i="23" s="1"/>
  <c r="D52" i="23"/>
  <c r="E52" i="23" s="1"/>
  <c r="D51" i="23"/>
  <c r="E51" i="23" s="1"/>
  <c r="D50" i="23"/>
  <c r="E50" i="23" s="1"/>
  <c r="D49" i="23"/>
  <c r="E49" i="23" s="1"/>
  <c r="E48" i="23" s="1"/>
  <c r="C48" i="23"/>
  <c r="D47" i="23"/>
  <c r="E47" i="23" s="1"/>
  <c r="D46" i="23"/>
  <c r="E46" i="23" s="1"/>
  <c r="D45" i="23"/>
  <c r="E45" i="23" s="1"/>
  <c r="C44" i="23"/>
  <c r="C43" i="23" s="1"/>
  <c r="D42" i="23"/>
  <c r="E42" i="23" s="1"/>
  <c r="E41" i="23" s="1"/>
  <c r="E40" i="23" s="1"/>
  <c r="C41" i="23"/>
  <c r="C40" i="23" s="1"/>
  <c r="D39" i="23"/>
  <c r="E39" i="23" s="1"/>
  <c r="E38" i="23" s="1"/>
  <c r="C38" i="23"/>
  <c r="D37" i="23"/>
  <c r="E37" i="23" s="1"/>
  <c r="D36" i="23"/>
  <c r="E36" i="23" s="1"/>
  <c r="E35" i="23" s="1"/>
  <c r="C35" i="23"/>
  <c r="D34" i="23"/>
  <c r="E34" i="23" s="1"/>
  <c r="C33" i="23"/>
  <c r="D32" i="23"/>
  <c r="E32" i="23" s="1"/>
  <c r="D31" i="23"/>
  <c r="E31" i="23" s="1"/>
  <c r="D30" i="23"/>
  <c r="E30" i="23" s="1"/>
  <c r="D29" i="23"/>
  <c r="E29" i="23" s="1"/>
  <c r="D28" i="23"/>
  <c r="E28" i="23" s="1"/>
  <c r="D27" i="23"/>
  <c r="E27" i="23" s="1"/>
  <c r="C26" i="23"/>
  <c r="E20" i="23"/>
  <c r="E19" i="23" s="1"/>
  <c r="D20" i="23"/>
  <c r="C20" i="23"/>
  <c r="C19" i="23" s="1"/>
  <c r="D19" i="23"/>
  <c r="D18" i="23"/>
  <c r="E18" i="23" s="1"/>
  <c r="E17" i="23"/>
  <c r="D17" i="23"/>
  <c r="E16" i="23"/>
  <c r="D16" i="23"/>
  <c r="D15" i="23"/>
  <c r="E15" i="23" s="1"/>
  <c r="C14" i="23"/>
  <c r="C13" i="23" s="1"/>
  <c r="C12" i="23"/>
  <c r="E97" i="15"/>
  <c r="D97" i="15"/>
  <c r="D91" i="15"/>
  <c r="E91" i="15" s="1"/>
  <c r="E89" i="15" s="1"/>
  <c r="D88" i="15"/>
  <c r="E88" i="15" s="1"/>
  <c r="E85" i="15" s="1"/>
  <c r="G83" i="15"/>
  <c r="E82" i="15"/>
  <c r="D82" i="15"/>
  <c r="D79" i="15"/>
  <c r="E79" i="15" s="1"/>
  <c r="E78" i="15" s="1"/>
  <c r="G78" i="15"/>
  <c r="C78" i="15"/>
  <c r="D77" i="15"/>
  <c r="E77" i="15" s="1"/>
  <c r="E76" i="15" s="1"/>
  <c r="C76" i="15"/>
  <c r="D75" i="15"/>
  <c r="E75" i="15" s="1"/>
  <c r="G74" i="15"/>
  <c r="D74" i="15"/>
  <c r="E74" i="15" s="1"/>
  <c r="D72" i="15"/>
  <c r="E72" i="15" s="1"/>
  <c r="G71" i="15"/>
  <c r="D71" i="15"/>
  <c r="E71" i="15" s="1"/>
  <c r="D70" i="15"/>
  <c r="E70" i="15" s="1"/>
  <c r="D69" i="15"/>
  <c r="E69" i="15" s="1"/>
  <c r="D68" i="15"/>
  <c r="E68" i="15" s="1"/>
  <c r="D66" i="15"/>
  <c r="E66" i="15" s="1"/>
  <c r="D65" i="15"/>
  <c r="E65" i="15" s="1"/>
  <c r="D64" i="15"/>
  <c r="E64" i="15" s="1"/>
  <c r="C63" i="15"/>
  <c r="D55" i="15"/>
  <c r="E55" i="15" s="1"/>
  <c r="E54" i="15" s="1"/>
  <c r="D53" i="15"/>
  <c r="E53" i="15" s="1"/>
  <c r="D51" i="15"/>
  <c r="E51" i="15" s="1"/>
  <c r="D50" i="15"/>
  <c r="E50" i="15" s="1"/>
  <c r="D49" i="15"/>
  <c r="E49" i="15" s="1"/>
  <c r="D48" i="15"/>
  <c r="E48" i="15" s="1"/>
  <c r="D46" i="15"/>
  <c r="E46" i="15" s="1"/>
  <c r="D45" i="15"/>
  <c r="E45" i="15" s="1"/>
  <c r="D44" i="15"/>
  <c r="E44" i="15" s="1"/>
  <c r="C43" i="15"/>
  <c r="C42" i="15" s="1"/>
  <c r="D41" i="15"/>
  <c r="E41" i="15" s="1"/>
  <c r="E40" i="15" s="1"/>
  <c r="D39" i="15"/>
  <c r="E39" i="15" s="1"/>
  <c r="E38" i="15" s="1"/>
  <c r="C38" i="15"/>
  <c r="D37" i="15"/>
  <c r="E37" i="15" s="1"/>
  <c r="D36" i="15"/>
  <c r="E36" i="15" s="1"/>
  <c r="C35" i="15"/>
  <c r="D34" i="15"/>
  <c r="D33" i="15" s="1"/>
  <c r="C33" i="15"/>
  <c r="D32" i="15"/>
  <c r="E32" i="15" s="1"/>
  <c r="D31" i="15"/>
  <c r="E31" i="15" s="1"/>
  <c r="D30" i="15"/>
  <c r="E30" i="15" s="1"/>
  <c r="D29" i="15"/>
  <c r="E29" i="15" s="1"/>
  <c r="D28" i="15"/>
  <c r="E28" i="15" s="1"/>
  <c r="D27" i="15"/>
  <c r="E27" i="15" s="1"/>
  <c r="E20" i="15"/>
  <c r="E19" i="15" s="1"/>
  <c r="D20" i="15"/>
  <c r="D19" i="15" s="1"/>
  <c r="D18" i="15"/>
  <c r="E18" i="15" s="1"/>
  <c r="M17" i="15"/>
  <c r="M25" i="15" s="1"/>
  <c r="D17" i="15"/>
  <c r="E17" i="15" s="1"/>
  <c r="D16" i="15"/>
  <c r="E16" i="15" s="1"/>
  <c r="D15" i="15"/>
  <c r="E15" i="15" s="1"/>
  <c r="F14" i="15"/>
  <c r="F13" i="15" s="1"/>
  <c r="E14" i="23" l="1"/>
  <c r="E13" i="23" s="1"/>
  <c r="E26" i="23"/>
  <c r="E57" i="23"/>
  <c r="E62" i="23"/>
  <c r="D83" i="23"/>
  <c r="C56" i="15"/>
  <c r="D35" i="23"/>
  <c r="E44" i="23"/>
  <c r="E43" i="23" s="1"/>
  <c r="D48" i="23"/>
  <c r="D55" i="23"/>
  <c r="D54" i="23" s="1"/>
  <c r="C75" i="23"/>
  <c r="D79" i="23"/>
  <c r="D75" i="23" s="1"/>
  <c r="D74" i="23" s="1"/>
  <c r="D26" i="23"/>
  <c r="E34" i="15"/>
  <c r="E33" i="15" s="1"/>
  <c r="D85" i="15"/>
  <c r="D43" i="15"/>
  <c r="D42" i="15" s="1"/>
  <c r="D40" i="15"/>
  <c r="D38" i="15"/>
  <c r="C25" i="15"/>
  <c r="C12" i="15" s="1"/>
  <c r="D35" i="15"/>
  <c r="E43" i="15"/>
  <c r="E42" i="15" s="1"/>
  <c r="D26" i="15"/>
  <c r="E35" i="15"/>
  <c r="D47" i="15"/>
  <c r="D54" i="15"/>
  <c r="D63" i="15"/>
  <c r="E67" i="15"/>
  <c r="D76" i="15"/>
  <c r="E81" i="15"/>
  <c r="E80" i="15" s="1"/>
  <c r="D89" i="15"/>
  <c r="D81" i="15" s="1"/>
  <c r="D80" i="15" s="1"/>
  <c r="C25" i="23"/>
  <c r="D33" i="23"/>
  <c r="D38" i="23"/>
  <c r="D41" i="23"/>
  <c r="D40" i="23" s="1"/>
  <c r="D44" i="23"/>
  <c r="D43" i="23" s="1"/>
  <c r="D57" i="23"/>
  <c r="D14" i="23"/>
  <c r="D13" i="23" s="1"/>
  <c r="D72" i="23"/>
  <c r="D12" i="15"/>
  <c r="E33" i="23"/>
  <c r="E25" i="23" s="1"/>
  <c r="E12" i="23"/>
  <c r="C93" i="23"/>
  <c r="C74" i="23"/>
  <c r="E75" i="23"/>
  <c r="D12" i="23"/>
  <c r="E14" i="15"/>
  <c r="E13" i="15" s="1"/>
  <c r="E100" i="15"/>
  <c r="E63" i="15"/>
  <c r="E57" i="15"/>
  <c r="E26" i="15"/>
  <c r="E47" i="15"/>
  <c r="D14" i="15"/>
  <c r="D13" i="15" s="1"/>
  <c r="D57" i="15"/>
  <c r="D67" i="15"/>
  <c r="D78" i="15"/>
  <c r="D93" i="23" l="1"/>
  <c r="E25" i="15"/>
  <c r="D99" i="15"/>
  <c r="E12" i="15"/>
  <c r="E99" i="15" s="1"/>
  <c r="D25" i="15"/>
  <c r="D25" i="23"/>
  <c r="E93" i="23"/>
  <c r="E74" i="23"/>
  <c r="H79" i="21"/>
  <c r="G79" i="21"/>
  <c r="G66" i="21"/>
  <c r="H65" i="21"/>
  <c r="H63" i="21" s="1"/>
  <c r="G65" i="21"/>
  <c r="G63" i="21" s="1"/>
  <c r="I66" i="21"/>
  <c r="G74" i="21"/>
  <c r="G73" i="21"/>
  <c r="H132" i="21"/>
  <c r="H110" i="21" s="1"/>
  <c r="G132" i="21"/>
  <c r="G110" i="21" s="1"/>
  <c r="H25" i="21"/>
  <c r="H24" i="21" s="1"/>
  <c r="G24" i="21"/>
  <c r="G20" i="21" s="1"/>
  <c r="I82" i="21"/>
  <c r="H59" i="21"/>
  <c r="H58" i="21" s="1"/>
  <c r="I79" i="21" s="1"/>
  <c r="H135" i="21"/>
  <c r="G135" i="21"/>
  <c r="H122" i="21"/>
  <c r="H100" i="21"/>
  <c r="H95" i="21" s="1"/>
  <c r="G100" i="21"/>
  <c r="G96" i="21"/>
  <c r="H53" i="21"/>
  <c r="G53" i="21"/>
  <c r="H146" i="21"/>
  <c r="H145" i="21" s="1"/>
  <c r="G142" i="21"/>
  <c r="G141" i="21" s="1"/>
  <c r="G140" i="21" s="1"/>
  <c r="H91" i="21"/>
  <c r="I45" i="21" s="1"/>
  <c r="G91" i="21"/>
  <c r="G90" i="21" s="1"/>
  <c r="G86" i="21" s="1"/>
  <c r="H90" i="21"/>
  <c r="I44" i="21" s="1"/>
  <c r="I42" i="21"/>
  <c r="H151" i="21"/>
  <c r="I31" i="21" s="1"/>
  <c r="G151" i="21"/>
  <c r="H150" i="21"/>
  <c r="G150" i="21"/>
  <c r="H149" i="21"/>
  <c r="I29" i="21" s="1"/>
  <c r="G149" i="21"/>
  <c r="H148" i="21"/>
  <c r="G148" i="21"/>
  <c r="H45" i="21"/>
  <c r="I22" i="21"/>
  <c r="G45" i="21"/>
  <c r="G44" i="21"/>
  <c r="H35" i="21"/>
  <c r="I90" i="21"/>
  <c r="I89" i="21"/>
  <c r="I84" i="21"/>
  <c r="I81" i="21"/>
  <c r="I80" i="21"/>
  <c r="I76" i="21"/>
  <c r="I75" i="21"/>
  <c r="I74" i="21"/>
  <c r="I73" i="21"/>
  <c r="I72" i="21"/>
  <c r="I71" i="21"/>
  <c r="I70" i="21"/>
  <c r="I69" i="21"/>
  <c r="I68" i="21"/>
  <c r="I67" i="21"/>
  <c r="I64" i="21"/>
  <c r="I63" i="21"/>
  <c r="I62" i="21"/>
  <c r="I60" i="21"/>
  <c r="I59" i="21"/>
  <c r="I58" i="21"/>
  <c r="I56" i="21"/>
  <c r="I52" i="21"/>
  <c r="I51" i="21"/>
  <c r="I50" i="21"/>
  <c r="I49" i="21"/>
  <c r="I48" i="21"/>
  <c r="I47" i="21"/>
  <c r="I46" i="21"/>
  <c r="I43" i="21"/>
  <c r="I41" i="21"/>
  <c r="I40" i="21"/>
  <c r="I39" i="21"/>
  <c r="I38" i="21"/>
  <c r="I37" i="21"/>
  <c r="I36" i="21"/>
  <c r="I35" i="21"/>
  <c r="I34" i="21"/>
  <c r="I30" i="21"/>
  <c r="I28" i="21"/>
  <c r="I27" i="21"/>
  <c r="I26" i="21"/>
  <c r="I25" i="21"/>
  <c r="I24" i="21"/>
  <c r="I23" i="21"/>
  <c r="I19" i="21"/>
  <c r="I18" i="21"/>
  <c r="I17" i="21"/>
  <c r="G72" i="21"/>
  <c r="G71" i="21" s="1"/>
  <c r="I55" i="21"/>
  <c r="H72" i="21"/>
  <c r="H71" i="21" s="1"/>
  <c r="G95" i="21"/>
  <c r="H66" i="21"/>
  <c r="I61" i="21" s="1"/>
  <c r="H43" i="21"/>
  <c r="I20" i="21" s="1"/>
  <c r="G43" i="21"/>
  <c r="I88" i="21"/>
  <c r="I83" i="21"/>
  <c r="I65" i="21"/>
  <c r="I86" i="21"/>
  <c r="I85" i="21"/>
  <c r="I32" i="21"/>
  <c r="D4" i="21"/>
  <c r="E2" i="21"/>
  <c r="C5" i="21"/>
  <c r="H44" i="21"/>
  <c r="I21" i="21" s="1"/>
  <c r="G62" i="21" l="1"/>
  <c r="G57" i="21" s="1"/>
  <c r="I57" i="21"/>
  <c r="H62" i="21"/>
  <c r="H57" i="21" s="1"/>
  <c r="I78" i="21" s="1"/>
  <c r="I16" i="21"/>
  <c r="G78" i="21"/>
  <c r="G152" i="21" s="1"/>
  <c r="H20" i="21"/>
  <c r="I33" i="21" s="1"/>
  <c r="I87" i="21"/>
  <c r="I54" i="21"/>
  <c r="H144" i="21"/>
  <c r="H86" i="21"/>
  <c r="H78" i="21" s="1"/>
  <c r="I77" i="21" s="1"/>
  <c r="I53" i="21" l="1"/>
  <c r="H152" i="21"/>
  <c r="I152" i="21" s="1"/>
</calcChain>
</file>

<file path=xl/sharedStrings.xml><?xml version="1.0" encoding="utf-8"?>
<sst xmlns="http://schemas.openxmlformats.org/spreadsheetml/2006/main" count="736" uniqueCount="405">
  <si>
    <t>Перечень главных администраторов доходов (администраторов)   бюджета управления Курчалоевского  муниципального района Чеченской Республики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</si>
  <si>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</si>
  <si>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</si>
  <si>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</si>
  <si>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</si>
  <si>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</si>
  <si>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11402000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</si>
  <si>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</si>
  <si>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</si>
  <si>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</si>
  <si>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земельного законодательства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</si>
  <si>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</si>
  <si>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</si>
  <si>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</si>
  <si>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</si>
  <si>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</si>
  <si>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</si>
  <si>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</si>
  <si>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1 14 02053 05 0000 440</t>
  </si>
  <si>
    <t>1 14 02052 05 0000 440</t>
  </si>
  <si>
    <t>Дотации бюджетам поселений на поддержку мер по обеспечению сбалансированности бюджетов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</si>
  <si>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</si>
  <si>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/>
  </si>
  <si>
    <t>Другие вопросы в области образования</t>
  </si>
  <si>
    <t>Обеспечение деятельности подведомственных учреждений</t>
  </si>
  <si>
    <t>Дошкольное образование</t>
  </si>
  <si>
    <t>Образование</t>
  </si>
  <si>
    <t>Социальное обслуживание населения</t>
  </si>
  <si>
    <t>Социальная политика</t>
  </si>
  <si>
    <t>Другие вопросы в области социальной политики</t>
  </si>
  <si>
    <t>Социальное обеспечение населения</t>
  </si>
  <si>
    <t>Фельдшерско-акушерские пункты</t>
  </si>
  <si>
    <t>Амбулаторная помощь</t>
  </si>
  <si>
    <t>Стационарная медицинская помощь</t>
  </si>
  <si>
    <t>Культура</t>
  </si>
  <si>
    <t>Общее образование</t>
  </si>
  <si>
    <t>Сельское хозяйство и рыболовство</t>
  </si>
  <si>
    <t>Национальная экономика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</si>
  <si>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</si>
  <si>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</si>
  <si>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</si>
  <si>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</si>
  <si>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целевая статья</t>
  </si>
  <si>
    <t>подраздел</t>
  </si>
  <si>
    <t>раздел</t>
  </si>
  <si>
    <t>ИТОГО</t>
  </si>
  <si>
    <t>Код дохода</t>
  </si>
  <si>
    <t>Наименование кода дохода</t>
  </si>
  <si>
    <t>10100000 НАЛОГИ НА ПРИБЫЛЬ, ДОХОДЫ</t>
  </si>
  <si>
    <t>10102000 Налог на доходы физических лиц</t>
  </si>
  <si>
    <t>10500000 НАЛОГИ НА СОВОКУПНЫЙ ДОХОД</t>
  </si>
  <si>
    <t>Единый налог на вмененный доход для отдельных видов деятельности</t>
  </si>
  <si>
    <t>10800000 ГОСУДАРСТВЕННАЯ ПОШЛИНА</t>
  </si>
  <si>
    <t>10803000 Государственная пошлина по делам, рассматриваемым в судах общей юрисдикции, мировыми судьями</t>
  </si>
  <si>
    <t>00010803010010000110</t>
  </si>
  <si>
    <t>11200000 ПЛАТЕЖИ ПРИ ПОЛЬЗОВАНИИ ПРИРОДНЫМИ РЕСУРСАМИ</t>
  </si>
  <si>
    <t>11600000 ШТРАФЫ, САНКЦИИ, ВОЗМЕЩЕНИЕ УЩЕРБА</t>
  </si>
  <si>
    <t>11603000 Денежные взыскания (штрафы) за нарушение законодательства о налогах и сборах</t>
  </si>
  <si>
    <t>00011603030010000140</t>
  </si>
  <si>
    <t>00011606000010000140</t>
  </si>
  <si>
    <t xml:space="preserve">11625000 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</t>
  </si>
  <si>
    <t>00011625050010000140</t>
  </si>
  <si>
    <t>Денежные взыскания (штрафы) за нарушение законодательства в области охраны окружающей среды</t>
  </si>
  <si>
    <t>00011628000010000140</t>
  </si>
  <si>
    <t>11690000 Прочие поступления от денежных взысканий (штрафов) и иных сумм в возмещение ущерба</t>
  </si>
  <si>
    <t>00011690050050000140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</si>
  <si>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</si>
  <si>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20000000 БЕЗВОЗМЕЗДНЫЕ ПОСТУПЛЕНИЯ</t>
  </si>
  <si>
    <t>20200000 Безвозмездные поступления от других бюджетов бюджетной системы Российской Федерации</t>
  </si>
  <si>
    <t>20201000 Дотации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</si>
  <si>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</si>
  <si>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</si>
  <si>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    Приложение 1</t>
  </si>
  <si>
    <t>Код бюджетной классификации Российской Федерации</t>
  </si>
  <si>
    <t>1 11 05025 05 0000 120</t>
  </si>
  <si>
    <t>главного администратора(администратора) доходов</t>
  </si>
  <si>
    <t>Глава муниципального образования</t>
  </si>
  <si>
    <t xml:space="preserve">Центральный аппарат                                           </t>
  </si>
  <si>
    <t>ед.изм.: тыс.руб.</t>
  </si>
  <si>
    <t xml:space="preserve">доходов районного бюжета </t>
  </si>
  <si>
    <t>Наименование</t>
  </si>
  <si>
    <t>вид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</si>
  <si>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</si>
  <si>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10501000 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</si>
  <si>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</si>
  <si>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11100000 ДОХОДЫ ОТ ИСПОЛЬЗОВАНИЯ ИМУЩЕСТВА, НАХОДЯЩЕГОСЯ В ГОСУДАРСТВЕННОЙ И МУНИЦИПАЛЬНОЙ СОБСТВЕННОСТИ</t>
  </si>
  <si>
    <t>00011105025050000120</t>
  </si>
  <si>
    <t xml:space="preserve">Сумма </t>
  </si>
  <si>
    <t>(в процентах)</t>
  </si>
  <si>
    <t>п\п
№№</t>
  </si>
  <si>
    <t>Невыясненные поступления, зачисляемые в  бюджеты  муниципальных  районов</t>
  </si>
  <si>
    <t>Субсидии бюджетам муниципальных районов на обеспечение жильем молодых семей</t>
  </si>
  <si>
    <t>117 01050 05 0000 180</t>
  </si>
  <si>
    <t xml:space="preserve">       Приложение 2</t>
  </si>
  <si>
    <t xml:space="preserve">       Приложение 3</t>
  </si>
  <si>
    <t>процент отчисления</t>
  </si>
  <si>
    <t>Налог   на   рекламу,     мобилизуемый на территориях муниципальных районов</t>
  </si>
  <si>
    <t xml:space="preserve">Курортный    сбор,        мобилизуемый на территориях муниципальных районов        </t>
  </si>
  <si>
    <t xml:space="preserve">Целевые сборы с  граждан  и  предприятий,учреждений,  организаций  на   содержание милиции, на  благоустройство  территорий, на  нужды  образования  и  другие   цели, мобилизуемые  на  территориях   городских округов  </t>
  </si>
  <si>
    <t>Прочие   местные    налоги       и сборы, мобилизуемые на территориях муниципальных районов</t>
  </si>
  <si>
    <t>Доходы от размещения  временно  свободных средств бюджетов муниципальных районов</t>
  </si>
  <si>
    <t>111 02033 05 0000 120</t>
  </si>
  <si>
    <t>115 02050 05 0000 140</t>
  </si>
  <si>
    <t>Наименование дохода</t>
  </si>
  <si>
    <t>Председатель представительного органа муниципального образования</t>
  </si>
  <si>
    <t xml:space="preserve">Наименование главного администратора(администратора) доходов  бюджета </t>
  </si>
  <si>
    <t>Выполнение функции органами местного самоуправления</t>
  </si>
  <si>
    <t>Резрвный фонд Администрации Ножай-Юртовского муниципального района</t>
  </si>
  <si>
    <t>Национальная оборона</t>
  </si>
  <si>
    <t>Мобилизационная и вневойсковая подготовка</t>
  </si>
  <si>
    <t>Выравнивание бюджетной обеспеченности бюджетов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</si>
  <si>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</si>
  <si>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культуры, кинематографии</t>
  </si>
  <si>
    <t>Другие вопросы в области здравоохранения</t>
  </si>
  <si>
    <t>Ежемесячное пособие на ребенка за счет средств регионального бюджета</t>
  </si>
  <si>
    <t>Ежемесячные социальные выплаты ветеранам труда за счет средств регионального бюджета</t>
  </si>
  <si>
    <t>Ежемесячные социальные выплаты реабилитированным лицам и лицам, признанным пострадавщими от политических репрессий, за счет средств федерального бюджета</t>
  </si>
  <si>
    <t>Ежемесячные социальные выплаты труженникам тыла за счет средств регионального бюджета</t>
  </si>
  <si>
    <t>Ежемесячное пособие на ребенка одновременно родивщегося в составе трех и более детей в Чеченской Республике</t>
  </si>
  <si>
    <t>Ежемесячное денежнле пособие гражданам пожилого возраста достигшим 100 и более лет проживающим в Чеченской Республике</t>
  </si>
  <si>
    <t>11400000 ДОХОДЫ ОТ ПРОДАЖИ МАТЕРИАЛЬНЫХ И НЕМАТЕРИАЛЬНЫХ АКТИВОВ</t>
  </si>
  <si>
    <t xml:space="preserve">2013 год </t>
  </si>
  <si>
    <t xml:space="preserve">2014 год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</si>
  <si>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</si>
  <si>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</si>
  <si>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</si>
  <si>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</si>
  <si>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Резервные фонды</t>
  </si>
  <si>
    <t>Резервные средства</t>
  </si>
  <si>
    <t>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</si>
  <si>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</si>
  <si>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</si>
  <si>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</si>
  <si>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</si>
  <si>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</si>
  <si>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</si>
  <si>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Закупка товаров, работ, услуг в целях капитального ремонта государственного имущества</t>
  </si>
  <si>
    <t>КУЛЬТУРА И КИНЕМАТОГРАФИЯ</t>
  </si>
  <si>
    <t>Мероприятия в сфере культуры и кинематографии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</si>
  <si>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</si>
  <si>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</si>
  <si>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</si>
  <si>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СРЕДСТВА МАССОВОЙ ИНФОРМАЦИИ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</si>
  <si>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</si>
  <si>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</si>
  <si>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ЗДРАВООХРАНЕНИЕ</t>
  </si>
  <si>
    <t>Возмещение федеральными органами исполнительной власти расходов на погребение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</si>
  <si>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</si>
  <si>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</si>
  <si>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Ежемесячная материальная помощь учатникам Великой Отечественной Войны</t>
  </si>
  <si>
    <t>10000000 НАЛОГОВЫЕ И НЕНАЛОГОВЫЕ ДОХОДЫ</t>
  </si>
  <si>
    <t>00010501011010000110</t>
  </si>
  <si>
    <t>00010501021010000110</t>
  </si>
  <si>
    <t>00010501041020000110</t>
  </si>
  <si>
    <t>Налог, взимаемый в виде стоимости патента в связи с применением упрощенной системы налогообложения</t>
  </si>
  <si>
    <t>10502000 Единый налог на вмененный доход для отдельных видов деятельности</t>
  </si>
  <si>
    <t>00010502010020000110</t>
  </si>
  <si>
    <t>10503000 Единый сельскохозяйственный налог</t>
  </si>
  <si>
    <t>00010503010010000110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</si>
  <si>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</si>
  <si>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</si>
  <si>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00011105013050000120</t>
  </si>
  <si>
    <t xml:space="preserve">Выплаты ежемесячного денежного вознаграждение за классное руководство 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</si>
  <si>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бюджета Ножай-Юртовского  муниципального  района  на 2013 и 2014 годы </t>
  </si>
  <si>
    <t xml:space="preserve">       Приложение 10</t>
  </si>
  <si>
    <t>1 13 01995 05 0000 130</t>
  </si>
  <si>
    <t xml:space="preserve">Прочие  доходы  от  оказания  платных   услуг (работ) получателями средств  бюджетов муниципальных районов  </t>
  </si>
  <si>
    <t>1 13 02995 05 0000 130</t>
  </si>
  <si>
    <t>Прочие доходы от компенсации затрат бюджетов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</si>
  <si>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</si>
  <si>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</si>
  <si>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</si>
  <si>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субсидии бюджетам муниципальных районов</t>
  </si>
  <si>
    <t>1 11 05013 05 0000 120</t>
  </si>
  <si>
    <t>Доходы, полученные в виде адендной платы за земельные участки, государственная собственность на которые не разграниченаи котороые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</si>
  <si>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</si>
  <si>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</si>
  <si>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</si>
  <si>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Бюджетные инвестиции  бюджетным учреждениям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</si>
  <si>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</si>
  <si>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компенсационных затрат бюджетов муниципальных районов</t>
  </si>
  <si>
    <t>Прочие неналоговые доходы бюджетов муниципальных районов</t>
  </si>
  <si>
    <t>1 16 90050 05 0000 140</t>
  </si>
  <si>
    <t>097</t>
  </si>
  <si>
    <t>635</t>
  </si>
  <si>
    <t>651</t>
  </si>
  <si>
    <t>654</t>
  </si>
  <si>
    <t>653</t>
  </si>
  <si>
    <t>658</t>
  </si>
  <si>
    <t>00010501050010000110</t>
  </si>
  <si>
    <t>Минимальный налог, зачисляемый в бюджеты субъектов Российской Федерации</t>
  </si>
  <si>
    <t>00011105035050000120</t>
  </si>
  <si>
    <t>00011603010010000140</t>
  </si>
  <si>
    <t>00011625030010000140</t>
  </si>
  <si>
    <t>Денежные взыскания (штрафы) за нарушение законодательства об охране и использовании животного мира</t>
  </si>
  <si>
    <t>00011625060010000140</t>
  </si>
  <si>
    <t>11700000 Прочие неналоговые доходы</t>
  </si>
  <si>
    <t>00011705050100000180</t>
  </si>
  <si>
    <t>0001163305005000140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</si>
  <si>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</si>
  <si>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00011201010010000120</t>
  </si>
  <si>
    <t>00011201020010000120</t>
  </si>
  <si>
    <t>00011201030010000120</t>
  </si>
  <si>
    <t>00011201040010000120</t>
  </si>
  <si>
    <t>657</t>
  </si>
  <si>
    <t>ГУ "Курчалоевское райфинуправление"</t>
  </si>
  <si>
    <t>Администрация Курчалоевского муниципального района Чеченской Республики</t>
  </si>
  <si>
    <t>МУ "УДУ Курчалоевского муниципального района"</t>
  </si>
  <si>
    <t>РУО</t>
  </si>
  <si>
    <t>Поступление доходов в  бюджет Курчалоевского муниципального района  на 2012</t>
  </si>
  <si>
    <t xml:space="preserve">       Приложение 4</t>
  </si>
  <si>
    <t>1 09 07013 05 0000 110</t>
  </si>
  <si>
    <t>1 09 07033 05 0000 110</t>
  </si>
  <si>
    <t>1 09 07022 05 0000 110</t>
  </si>
  <si>
    <t>1 09 07053 05 0000 110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</si>
  <si>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</si>
  <si>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Невыясненные поступления, зачисляемые в бюджеты муниципальных районов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</si>
  <si>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</si>
  <si>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</si>
  <si>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Дотации бюджетам поселений на выравнивание бюджетной обеспеченности</t>
  </si>
  <si>
    <t>Субвенции бюджетам муниципальных районов на 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</si>
  <si>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</si>
  <si>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</si>
  <si>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</si>
  <si>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Налог, взимаемый с налогоплательщиков, выбравших в качестве объекта налогообложения  доходы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</si>
  <si>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</si>
  <si>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</si>
  <si>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Нормативы отчислений доходов в бюджет Курчалоевского муниципального района на очередной и плановые периоды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</si>
  <si>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</si>
  <si>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Субвенции бюджетам муниципальных районов на модернизацию региональных систем общего образования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</si>
  <si>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</t>
  </si>
  <si>
    <t>1 12 01010 01 0000 120</t>
  </si>
  <si>
    <t>1 12 01020 01 0000 120</t>
  </si>
  <si>
    <t>1 12 01040 01 0000 120</t>
  </si>
  <si>
    <t>Плата за иные виды негативного воздействия на окружающую среду</t>
  </si>
  <si>
    <t>1 16 03010 01 0000 140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</si>
  <si>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</si>
  <si>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</si>
  <si>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</si>
  <si>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</si>
  <si>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</si>
  <si>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</si>
  <si>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1 16 25060 01 0000 140</t>
  </si>
  <si>
    <t>1 16 28000 01 0000 140</t>
  </si>
  <si>
    <t>1 17 01050 01 0000 180</t>
  </si>
  <si>
    <t>Невыясненные поступления, зачисляемые в бюджеты муниципальных районов</t>
  </si>
  <si>
    <t>1 17 05050 01 0000 180</t>
  </si>
  <si>
    <t>МБУ "Курчалоевская ЦРБ"</t>
  </si>
  <si>
    <t>МУ "Отдел культуры Курчалоевского района"</t>
  </si>
  <si>
    <t>МБОУ "Бачи-Юртовский МУК"</t>
  </si>
  <si>
    <t>Перечень главных администраторов (администраторов) источников финансирования дефицита бюджета муниципального района - органов управления Курчалоевского муниципального района</t>
  </si>
  <si>
    <t xml:space="preserve">Наименование главного администратора (администратора) доходов бюджета муниципального района </t>
  </si>
  <si>
    <t>главного администратора доходов</t>
  </si>
  <si>
    <t xml:space="preserve">доходов бюджета муниципального района </t>
  </si>
  <si>
    <t>ГУ "Курчалоевское  райфинуправление"</t>
  </si>
  <si>
    <t>01 05 01 01 05 0000 510</t>
  </si>
  <si>
    <t>Увеличение прочих остатков денежных средств бюджета муниципального района</t>
  </si>
  <si>
    <t>01 05 01 01 05 0000 610</t>
  </si>
  <si>
    <t>Уменьшение прочих остатков денежных средств бюджета муниципального района</t>
  </si>
  <si>
    <t>10300000 НАЛОГИ  НА  ТОВАРЫ   (РАБОТЫ,   УСЛУГИ),  РЕАЛИЗУЕМЫЕ  НА  ТЕРРИТОРИИ   РОССИЙСКОЙ ФЕДЕРАЦИИ</t>
  </si>
  <si>
    <t>10302000 Акцизы    по     подакцизным     товарам (продукции), производимым на 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</si>
  <si>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</si>
  <si>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</si>
  <si>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</si>
  <si>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</si>
  <si>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00010102010010000110</t>
  </si>
  <si>
    <t>00010102020010000110</t>
  </si>
  <si>
    <t>00010102030010000110</t>
  </si>
  <si>
    <t>Налог  на  доходы   физических   лиц   с   доходов,  источником  которых   является налоговый агент, за исключением доходов, в отношении которых исчисление и  уплата налога осуществляются в соответствии  со статьями  227,  227.1  и  228 Налогового кодекса Российской Федерации</t>
  </si>
  <si>
    <t>Налог  на  доходы   физических   лиц   с   доходов,  полученных  от   осуществления  деятельности     физическими     лицами,  зарегистрированными      в      качестве индивидуальных         предпринимателей, нотариусов,     занимающихся     частной  практикой,     адвокатов,     учредивших адвокатские  кабинеты  и   других   лиц,  занимающихся   частной    практикой    в соответствии со статьей  227  Налогового кодекса Российской Федерации</t>
  </si>
  <si>
    <t>Налог  на  доходы   физических   лиц   с доходов, полученных физическими лицами в соответствии со статьей  228  Налогового Кодекса Российской Федерации</t>
  </si>
  <si>
    <t>10504000 Налог, взимаемый в связи  с  применением  патентной системы налогообложения</t>
  </si>
  <si>
    <t>00010504020020000110</t>
  </si>
  <si>
    <t>Налог, взимаемый в связи  с  применением  патентной    системы    налогообложения, зачисляемый  в   бюджеты   муниципальных районов</t>
  </si>
  <si>
    <t>Плата   за   иные    виды    негативного  воздействия на окружающую среду</t>
  </si>
  <si>
    <t>1 08 07150 01 0000 110</t>
  </si>
  <si>
    <t xml:space="preserve">Государственная пошлина за выдачу разрешения на установку рекламной конструкции </t>
  </si>
  <si>
    <t>1 11 05035 05 0000 120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</si>
  <si>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</si>
  <si>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</si>
  <si>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</si>
  <si>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</si>
  <si>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заключения договоров аренды указанных земельных участков</t>
  </si>
  <si>
    <t>1 11 05013 10 0000 120</t>
  </si>
  <si>
    <t>00010501012010000110</t>
  </si>
  <si>
    <t>00010501022010000110</t>
  </si>
  <si>
    <t>00010503020010000110</t>
  </si>
  <si>
    <t>00011402053050000410</t>
  </si>
  <si>
    <t>00010302230010000110</t>
  </si>
  <si>
    <t>00010302240010000110</t>
  </si>
  <si>
    <t>00010302250010000110</t>
  </si>
  <si>
    <t>00010302260010000110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</si>
  <si>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</si>
  <si>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</si>
  <si>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</si>
  <si>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</si>
  <si>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</si>
  <si>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0001164300005000140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</si>
  <si>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</si>
  <si>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00020204052050000151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</si>
  <si>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</si>
  <si>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</si>
  <si>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00020215001050000151</t>
  </si>
  <si>
    <t>00020215002050000151</t>
  </si>
  <si>
    <t>000 20239999 05 0000 151</t>
  </si>
  <si>
    <t>00020230027050000151</t>
  </si>
  <si>
    <t>00020230024050000151</t>
  </si>
  <si>
    <t>00020230021050000151</t>
  </si>
  <si>
    <t>00020230020050000151</t>
  </si>
  <si>
    <t>00020235118050000151</t>
  </si>
  <si>
    <t xml:space="preserve">2020 год </t>
  </si>
  <si>
    <t>00010102040010000110</t>
  </si>
  <si>
    <t>00020230029050000151</t>
  </si>
  <si>
    <t>00020220077050000151</t>
  </si>
  <si>
    <t>00020225467050000151</t>
  </si>
  <si>
    <t>00020225555050000151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</si>
  <si>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</si>
  <si>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</si>
  <si>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</si>
  <si>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20220000 Субсидии бюджетам субъектов Российской Федерации и муниципальных образований (межбюджетные субсидии)</t>
  </si>
  <si>
    <t>20230000 Субвенции бюджетам субъектов Российской Федерации и муниципальных образований</t>
  </si>
  <si>
    <t>202400000 Иные межбюджетные трансферты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</si>
  <si>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</si>
  <si>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</si>
  <si>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2019 год</t>
  </si>
  <si>
    <t xml:space="preserve">2021 год </t>
  </si>
  <si>
    <t>00011201070010000120</t>
  </si>
  <si>
    <t xml:space="preserve">       Приложение 5</t>
  </si>
  <si>
    <t xml:space="preserve">1 17 01050 05 0000 180  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</si>
  <si>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</si>
  <si>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</si>
  <si>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 на частичную компенсацию дополнительных расходов на повышение оплаты труда работников бюджетной сферы</t>
  </si>
  <si>
    <t xml:space="preserve"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</si>
  <si>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</si>
  <si>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</si>
  <si>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</si>
  <si>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</si>
  <si>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</si>
  <si>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Субсидия бюджетам муниципальных районов на финансовое обеспечение отдельных полномочийнаходящихся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</si>
  <si>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</si>
  <si>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1 12 01070 01 0000 120</t>
  </si>
  <si>
    <t>2 02 03078 05 0000 150</t>
  </si>
  <si>
    <t>2 02 15001 05 0000 150</t>
  </si>
  <si>
    <t>2 02 02008 05 0000 150</t>
  </si>
  <si>
    <t>2 02 15002 05 0000 150</t>
  </si>
  <si>
    <t>2 02 15009 05 0000 150</t>
  </si>
  <si>
    <t>2 02 20077 05 0000 150</t>
  </si>
  <si>
    <t>2 02 25064 05 0000 150</t>
  </si>
  <si>
    <t>2 02 25467 05 0000 150</t>
  </si>
  <si>
    <t>2 02 25555 05 0000 1510</t>
  </si>
  <si>
    <t>2 02 29998 05 0000 150</t>
  </si>
  <si>
    <t>2 02 29999 05 0000 150</t>
  </si>
  <si>
    <t>2 02 30021 05 0000 150</t>
  </si>
  <si>
    <t>2 02 30024 05 0000 150</t>
  </si>
  <si>
    <t>2 02 30027 05 0000 150</t>
  </si>
  <si>
    <t>2 02 30029 05 0000 150</t>
  </si>
  <si>
    <t>2 02 35118 05 0000 150</t>
  </si>
  <si>
    <t>2 02 35260 05 0000 150</t>
  </si>
  <si>
    <t>2 02 39999 05 0000 150</t>
  </si>
  <si>
    <t>2 02 45147 05 0000 150</t>
  </si>
  <si>
    <t>2 02 45160 05 0000 150</t>
  </si>
  <si>
    <t>2 02 49999 05 0000 150</t>
  </si>
  <si>
    <t>2 02 35134 05 0000 150</t>
  </si>
  <si>
    <t>2 18 60010 05 0000 150</t>
  </si>
  <si>
    <t>2 08 05000 10 0000 150</t>
  </si>
  <si>
    <t>2 18 05010 05 0000 150</t>
  </si>
  <si>
    <t>2 18 05020 05 0000 150</t>
  </si>
  <si>
    <t>2 18 05030 05 0000 150</t>
  </si>
  <si>
    <t>2 19 00000 05 0000 150</t>
  </si>
  <si>
    <t>1 16 0120101 9000 140</t>
  </si>
  <si>
    <t>1 16 0107101 0029 140</t>
  </si>
  <si>
    <t>1 16 0107101 0293 140</t>
  </si>
  <si>
    <t>1 16 0107101 0030 140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</si>
  <si>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</si>
  <si>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несоблюдение требований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при принятии решения о способе и об условиях определения поставщика (подрядчика, исполнителя)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</si>
  <si>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законодательства Российской Федерации о контрактной системе в сфере закупок при планировании закупок)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</si>
  <si>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порядка осуществления закупок товаров, работ, услуг для обеспечения государственных и муниципальных нужд)</t>
  </si>
  <si>
    <t>00011201041010000120</t>
  </si>
  <si>
    <t>Плата за размещение твердых коммунальных отходов</t>
  </si>
  <si>
    <t>00011201042010000120</t>
  </si>
  <si>
    <t>00011406025050000410</t>
  </si>
  <si>
    <t>00011601071010029140</t>
  </si>
  <si>
    <t>00011601071010293140</t>
  </si>
  <si>
    <t>00011601071010030140</t>
  </si>
  <si>
    <t>00011607010050000140</t>
  </si>
  <si>
    <t>00011601201019000140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</si>
  <si>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</si>
  <si>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Прочие денежные взыскания (штрафы) за  правонарушения в области дорожного движения</t>
  </si>
  <si>
    <t>00011630030010000140</t>
  </si>
  <si>
    <t>2020год</t>
  </si>
  <si>
    <t>Поступление доходов в  бюджет                                                                                             Курчалоевского муниципального района  на 2020 год</t>
  </si>
  <si>
    <t>Поступление доходов в  бюджет Курчалоевского муниципального района  на 2020-2022 год</t>
  </si>
  <si>
    <t>Административные штрафы, установленные Главой 7,и20 Кодекса Российской Федерации об административных правонарушениях</t>
  </si>
  <si>
    <t>1 14 06025 05 0000 410</t>
  </si>
  <si>
    <t>116 25050 01 0000 140</t>
  </si>
  <si>
    <t>116 30030 01 0000 140</t>
  </si>
  <si>
    <t>116 33050 05 000 140</t>
  </si>
  <si>
    <t>116 43000 05 000 140</t>
  </si>
  <si>
    <t>116 07010 05 0000 140</t>
  </si>
  <si>
    <t>2 02 25497 05 0000 150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</si>
  <si>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</si>
  <si>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</si>
  <si>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    </t>
  </si>
  <si>
    <t xml:space="preserve"> от  26 декабря 2019 года № 141/43-3 </t>
  </si>
  <si>
    <t>к Решению Совета депутатов Курчалоевского муниципального района "О бюджете Курчалоевского муниципального района на 2019 год и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</si>
</sst>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.00;[Red]\-#,##0.00;0.00"/>
    <numFmt numFmtId="165" formatCode="* 000;* \-000;* &quot; &quot;??;@"/>
    <numFmt numFmtId="166" formatCode="* 0000\.00\.00;* \-0000\.00\.00;* &quot; &quot;??;@"/>
    <numFmt numFmtId="167" formatCode="* 0000;* \-0000;* &quot; &quot;??;@"/>
    <numFmt numFmtId="168" formatCode="* 00;* \-00;* &quot; &quot;??;@"/>
    <numFmt numFmtId="169" formatCode="000"/>
    <numFmt numFmtId="170" formatCode="0.0"/>
    <numFmt numFmtId="171" formatCode="#,##0.0;[Red]\-#,##0.0;0.0"/>
    <numFmt numFmtId="172" formatCode="#,##0.000;[Red]\-#,##0.000;0.000"/>
    <numFmt numFmtId="173" formatCode="0.000"/>
    <numFmt numFmtId="174" formatCode="#,##0.000_ ;[Red]\-#,##0.000\ "/>
    <numFmt numFmtId="175" formatCode="0.E+00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0070C0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7" fillId="0" borderId="0"/>
    <xf numFmtId="0" fontId="6" fillId="0" borderId="0"/>
    <xf numFmtId="0" fontId="9" fillId="0" borderId="0"/>
    <xf numFmtId="0" fontId="1" fillId="0" borderId="0"/>
    <xf numFmtId="43" fontId="6" fillId="0" borderId="0" applyFont="0" applyFill="0" applyBorder="0" applyAlignment="0" applyProtection="0"/>
    <xf numFmtId="0" fontId="46" fillId="0" borderId="0"/>
  </cellStyleXfs>
  <cellXfs count="251">
    <xf numFmtId="0" fontId="0" fillId="0" borderId="0" xfId="0"/>
    <xf numFmtId="0" fontId="2" fillId="0" borderId="0" xfId="1"/>
    <xf numFmtId="0" fontId="2" fillId="0" borderId="0" xfId="1" applyNumberFormat="1" applyFont="1" applyFill="1" applyAlignment="1" applyProtection="1">
      <protection hidden="1"/>
    </xf>
    <xf numFmtId="49" fontId="7" fillId="0" borderId="0" xfId="7" applyNumberFormat="1" applyFont="1" applyFill="1" applyAlignment="1">
      <alignment horizontal="center" vertical="center" wrapText="1"/>
    </xf>
    <xf numFmtId="0" fontId="8" fillId="0" borderId="0" xfId="7" applyFont="1" applyFill="1" applyAlignment="1">
      <alignment horizontal="right"/>
    </xf>
    <xf numFmtId="0" fontId="6" fillId="0" borderId="0" xfId="7"/>
    <xf numFmtId="0" fontId="13" fillId="0" borderId="0" xfId="7" applyFont="1" applyFill="1"/>
    <xf numFmtId="49" fontId="14" fillId="0" borderId="1" xfId="7" applyNumberFormat="1" applyFont="1" applyFill="1" applyBorder="1" applyAlignment="1">
      <alignment horizontal="center" vertical="center" wrapText="1"/>
    </xf>
    <xf numFmtId="49" fontId="14" fillId="0" borderId="2" xfId="7" applyNumberFormat="1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6" fillId="2" borderId="0" xfId="7" applyFill="1"/>
    <xf numFmtId="0" fontId="8" fillId="0" borderId="2" xfId="7" applyFont="1" applyFill="1" applyBorder="1" applyAlignment="1">
      <alignment horizontal="center" vertical="center" wrapText="1"/>
    </xf>
    <xf numFmtId="0" fontId="6" fillId="3" borderId="0" xfId="7" applyFont="1" applyFill="1"/>
    <xf numFmtId="49" fontId="7" fillId="0" borderId="2" xfId="7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protection hidden="1"/>
    </xf>
    <xf numFmtId="0" fontId="18" fillId="0" borderId="0" xfId="6" applyNumberFormat="1" applyFont="1" applyFill="1" applyAlignment="1" applyProtection="1">
      <protection hidden="1"/>
    </xf>
    <xf numFmtId="0" fontId="4" fillId="0" borderId="0" xfId="3" applyFont="1" applyProtection="1">
      <protection hidden="1"/>
    </xf>
    <xf numFmtId="0" fontId="2" fillId="0" borderId="0" xfId="3" applyNumberFormat="1" applyFont="1" applyFill="1" applyAlignment="1" applyProtection="1">
      <protection hidden="1"/>
    </xf>
    <xf numFmtId="0" fontId="2" fillId="0" borderId="0" xfId="3" applyFont="1"/>
    <xf numFmtId="0" fontId="17" fillId="0" borderId="0" xfId="6"/>
    <xf numFmtId="0" fontId="3" fillId="0" borderId="0" xfId="3" applyNumberFormat="1" applyFont="1" applyFill="1" applyAlignment="1" applyProtection="1">
      <protection hidden="1"/>
    </xf>
    <xf numFmtId="0" fontId="2" fillId="0" borderId="0" xfId="3"/>
    <xf numFmtId="0" fontId="11" fillId="0" borderId="0" xfId="3" applyNumberFormat="1" applyFont="1" applyFill="1" applyAlignment="1" applyProtection="1">
      <alignment horizontal="centerContinuous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0" xfId="3" applyNumberFormat="1" applyFont="1" applyFill="1" applyBorder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horizontal="centerContinuous"/>
      <protection hidden="1"/>
    </xf>
    <xf numFmtId="0" fontId="17" fillId="0" borderId="0" xfId="6" applyNumberFormat="1" applyFont="1" applyFill="1" applyAlignment="1" applyProtection="1">
      <alignment horizontal="centerContinuous"/>
      <protection hidden="1"/>
    </xf>
    <xf numFmtId="0" fontId="20" fillId="0" borderId="0" xfId="6" applyNumberFormat="1" applyFont="1" applyFill="1" applyAlignment="1" applyProtection="1">
      <protection hidden="1"/>
    </xf>
    <xf numFmtId="0" fontId="17" fillId="0" borderId="0" xfId="6" applyFont="1" applyProtection="1">
      <protection hidden="1"/>
    </xf>
    <xf numFmtId="0" fontId="17" fillId="0" borderId="3" xfId="6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Border="1"/>
    <xf numFmtId="0" fontId="19" fillId="0" borderId="0" xfId="3" applyFont="1" applyAlignment="1" applyProtection="1">
      <alignment wrapText="1"/>
      <protection hidden="1"/>
    </xf>
    <xf numFmtId="0" fontId="12" fillId="0" borderId="0" xfId="0" applyFont="1" applyBorder="1" applyAlignment="1">
      <alignment vertical="center" wrapText="1"/>
    </xf>
    <xf numFmtId="171" fontId="2" fillId="0" borderId="0" xfId="1" applyNumberFormat="1"/>
    <xf numFmtId="0" fontId="13" fillId="0" borderId="0" xfId="3" applyFont="1" applyAlignment="1" applyProtection="1">
      <alignment wrapText="1"/>
      <protection hidden="1"/>
    </xf>
    <xf numFmtId="0" fontId="19" fillId="0" borderId="0" xfId="3" applyFont="1" applyAlignment="1" applyProtection="1">
      <protection hidden="1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3" fillId="0" borderId="0" xfId="3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28" fillId="0" borderId="4" xfId="0" applyFont="1" applyBorder="1" applyAlignment="1">
      <alignment wrapText="1"/>
    </xf>
    <xf numFmtId="0" fontId="29" fillId="0" borderId="2" xfId="0" applyNumberFormat="1" applyFont="1" applyBorder="1" applyAlignment="1">
      <alignment horizontal="center" wrapText="1"/>
    </xf>
    <xf numFmtId="0" fontId="8" fillId="0" borderId="0" xfId="7" applyFont="1" applyFill="1" applyAlignment="1">
      <alignment horizontal="left" wrapText="1"/>
    </xf>
    <xf numFmtId="0" fontId="8" fillId="0" borderId="0" xfId="7" applyFont="1" applyFill="1" applyAlignment="1">
      <alignment wrapText="1"/>
    </xf>
    <xf numFmtId="173" fontId="35" fillId="0" borderId="2" xfId="1" applyNumberFormat="1" applyFont="1" applyBorder="1" applyAlignment="1">
      <alignment horizontal="center"/>
    </xf>
    <xf numFmtId="173" fontId="17" fillId="0" borderId="0" xfId="6" applyNumberFormat="1"/>
    <xf numFmtId="173" fontId="35" fillId="0" borderId="0" xfId="6" applyNumberFormat="1" applyFont="1"/>
    <xf numFmtId="0" fontId="21" fillId="0" borderId="5" xfId="6" applyNumberFormat="1" applyFont="1" applyFill="1" applyBorder="1" applyAlignment="1" applyProtection="1">
      <alignment horizontal="center"/>
      <protection hidden="1"/>
    </xf>
    <xf numFmtId="0" fontId="20" fillId="0" borderId="5" xfId="6" applyNumberFormat="1" applyFont="1" applyFill="1" applyBorder="1" applyAlignment="1" applyProtection="1">
      <protection hidden="1"/>
    </xf>
    <xf numFmtId="0" fontId="17" fillId="0" borderId="6" xfId="6" applyBorder="1"/>
    <xf numFmtId="169" fontId="33" fillId="0" borderId="1" xfId="1" applyNumberFormat="1" applyFont="1" applyFill="1" applyBorder="1" applyAlignment="1" applyProtection="1">
      <alignment wrapText="1"/>
      <protection hidden="1"/>
    </xf>
    <xf numFmtId="169" fontId="5" fillId="0" borderId="1" xfId="1" applyNumberFormat="1" applyFont="1" applyFill="1" applyBorder="1" applyAlignment="1" applyProtection="1">
      <alignment wrapText="1"/>
      <protection hidden="1"/>
    </xf>
    <xf numFmtId="0" fontId="2" fillId="0" borderId="7" xfId="1" applyBorder="1" applyProtection="1">
      <protection hidden="1"/>
    </xf>
    <xf numFmtId="165" fontId="11" fillId="0" borderId="2" xfId="1" applyNumberFormat="1" applyFont="1" applyFill="1" applyBorder="1" applyAlignment="1" applyProtection="1">
      <alignment horizontal="center" vertical="center"/>
      <protection hidden="1"/>
    </xf>
    <xf numFmtId="168" fontId="11" fillId="0" borderId="2" xfId="1" applyNumberFormat="1" applyFont="1" applyFill="1" applyBorder="1" applyAlignment="1" applyProtection="1">
      <alignment horizontal="center" vertical="center"/>
      <protection hidden="1"/>
    </xf>
    <xf numFmtId="167" fontId="11" fillId="0" borderId="2" xfId="1" applyNumberFormat="1" applyFont="1" applyFill="1" applyBorder="1" applyAlignment="1" applyProtection="1">
      <alignment horizontal="center" vertical="center"/>
      <protection hidden="1"/>
    </xf>
    <xf numFmtId="166" fontId="11" fillId="0" borderId="2" xfId="1" applyNumberFormat="1" applyFont="1" applyFill="1" applyBorder="1" applyAlignment="1" applyProtection="1">
      <alignment horizontal="center" vertical="center"/>
      <protection hidden="1"/>
    </xf>
    <xf numFmtId="172" fontId="2" fillId="0" borderId="2" xfId="1" applyNumberFormat="1" applyBorder="1"/>
    <xf numFmtId="170" fontId="32" fillId="0" borderId="8" xfId="6" applyNumberFormat="1" applyFont="1" applyFill="1" applyBorder="1" applyAlignment="1">
      <alignment horizontal="center" vertical="center"/>
    </xf>
    <xf numFmtId="0" fontId="43" fillId="0" borderId="0" xfId="1" applyFont="1"/>
    <xf numFmtId="168" fontId="39" fillId="0" borderId="2" xfId="1" applyNumberFormat="1" applyFont="1" applyFill="1" applyBorder="1" applyAlignment="1" applyProtection="1">
      <alignment horizontal="center" vertical="center"/>
      <protection hidden="1"/>
    </xf>
    <xf numFmtId="168" fontId="41" fillId="0" borderId="2" xfId="1" applyNumberFormat="1" applyFont="1" applyFill="1" applyBorder="1" applyAlignment="1" applyProtection="1">
      <alignment horizontal="center" vertical="center"/>
      <protection hidden="1"/>
    </xf>
    <xf numFmtId="168" fontId="5" fillId="0" borderId="2" xfId="1" applyNumberFormat="1" applyFont="1" applyFill="1" applyBorder="1" applyAlignment="1" applyProtection="1">
      <alignment horizontal="center" vertical="center"/>
      <protection hidden="1"/>
    </xf>
    <xf numFmtId="170" fontId="32" fillId="0" borderId="2" xfId="6" applyNumberFormat="1" applyFont="1" applyFill="1" applyBorder="1" applyAlignment="1">
      <alignment horizontal="center" vertical="center"/>
    </xf>
    <xf numFmtId="170" fontId="35" fillId="0" borderId="2" xfId="6" applyNumberFormat="1" applyFont="1" applyFill="1" applyBorder="1" applyAlignment="1">
      <alignment horizontal="center" vertical="center"/>
    </xf>
    <xf numFmtId="0" fontId="34" fillId="0" borderId="1" xfId="7" applyFont="1" applyFill="1" applyBorder="1" applyAlignment="1">
      <alignment wrapText="1"/>
    </xf>
    <xf numFmtId="170" fontId="38" fillId="0" borderId="2" xfId="6" applyNumberFormat="1" applyFont="1" applyFill="1" applyBorder="1" applyAlignment="1">
      <alignment horizontal="center" vertical="center"/>
    </xf>
    <xf numFmtId="170" fontId="38" fillId="0" borderId="8" xfId="6" applyNumberFormat="1" applyFont="1" applyFill="1" applyBorder="1" applyAlignment="1">
      <alignment horizontal="center" vertical="center"/>
    </xf>
    <xf numFmtId="0" fontId="11" fillId="0" borderId="2" xfId="1" applyFont="1" applyFill="1" applyBorder="1"/>
    <xf numFmtId="170" fontId="36" fillId="0" borderId="2" xfId="6" applyNumberFormat="1" applyFont="1" applyFill="1" applyBorder="1" applyAlignment="1">
      <alignment horizontal="center" vertical="center"/>
    </xf>
    <xf numFmtId="0" fontId="11" fillId="0" borderId="1" xfId="1" applyFont="1" applyFill="1" applyBorder="1"/>
    <xf numFmtId="0" fontId="34" fillId="0" borderId="1" xfId="0" applyFont="1" applyFill="1" applyBorder="1" applyAlignment="1">
      <alignment wrapText="1"/>
    </xf>
    <xf numFmtId="169" fontId="5" fillId="0" borderId="1" xfId="0" applyNumberFormat="1" applyFont="1" applyFill="1" applyBorder="1" applyAlignment="1" applyProtection="1">
      <alignment wrapText="1"/>
      <protection hidden="1"/>
    </xf>
    <xf numFmtId="169" fontId="39" fillId="0" borderId="1" xfId="1" applyNumberFormat="1" applyFont="1" applyFill="1" applyBorder="1" applyAlignment="1" applyProtection="1">
      <alignment wrapText="1"/>
      <protection hidden="1"/>
    </xf>
    <xf numFmtId="165" fontId="42" fillId="0" borderId="2" xfId="1" applyNumberFormat="1" applyFont="1" applyFill="1" applyBorder="1" applyAlignment="1" applyProtection="1">
      <alignment horizontal="center" vertical="center"/>
      <protection hidden="1"/>
    </xf>
    <xf numFmtId="168" fontId="42" fillId="0" borderId="2" xfId="1" applyNumberFormat="1" applyFont="1" applyFill="1" applyBorder="1" applyAlignment="1" applyProtection="1">
      <alignment horizontal="center" vertical="center"/>
      <protection hidden="1"/>
    </xf>
    <xf numFmtId="167" fontId="42" fillId="0" borderId="2" xfId="1" applyNumberFormat="1" applyFont="1" applyFill="1" applyBorder="1" applyAlignment="1" applyProtection="1">
      <alignment horizontal="center" vertical="center"/>
      <protection hidden="1"/>
    </xf>
    <xf numFmtId="166" fontId="42" fillId="0" borderId="2" xfId="1" applyNumberFormat="1" applyFont="1" applyFill="1" applyBorder="1" applyAlignment="1" applyProtection="1">
      <alignment horizontal="center" vertical="center"/>
      <protection hidden="1"/>
    </xf>
    <xf numFmtId="170" fontId="37" fillId="0" borderId="2" xfId="6" applyNumberFormat="1" applyFont="1" applyFill="1" applyBorder="1" applyAlignment="1">
      <alignment horizontal="center" vertical="center"/>
    </xf>
    <xf numFmtId="170" fontId="37" fillId="0" borderId="8" xfId="6" applyNumberFormat="1" applyFont="1" applyFill="1" applyBorder="1" applyAlignment="1">
      <alignment horizontal="center" vertical="center"/>
    </xf>
    <xf numFmtId="170" fontId="40" fillId="0" borderId="2" xfId="6" applyNumberFormat="1" applyFont="1" applyFill="1" applyBorder="1" applyAlignment="1">
      <alignment horizontal="center" vertical="center"/>
    </xf>
    <xf numFmtId="170" fontId="32" fillId="0" borderId="9" xfId="1" applyNumberFormat="1" applyFont="1" applyFill="1" applyBorder="1" applyAlignment="1" applyProtection="1">
      <alignment horizontal="center" vertical="center"/>
      <protection hidden="1"/>
    </xf>
    <xf numFmtId="170" fontId="35" fillId="0" borderId="8" xfId="6" applyNumberFormat="1" applyFont="1" applyFill="1" applyBorder="1" applyAlignment="1">
      <alignment horizontal="center" vertical="center"/>
    </xf>
    <xf numFmtId="170" fontId="40" fillId="0" borderId="8" xfId="6" applyNumberFormat="1" applyFont="1" applyFill="1" applyBorder="1" applyAlignment="1">
      <alignment horizontal="center" vertical="center"/>
    </xf>
    <xf numFmtId="170" fontId="36" fillId="0" borderId="8" xfId="6" applyNumberFormat="1" applyFont="1" applyFill="1" applyBorder="1" applyAlignment="1">
      <alignment horizontal="center" vertical="center"/>
    </xf>
    <xf numFmtId="0" fontId="20" fillId="0" borderId="10" xfId="6" applyNumberFormat="1" applyFont="1" applyFill="1" applyBorder="1" applyAlignment="1" applyProtection="1">
      <alignment horizontal="centerContinuous"/>
      <protection hidden="1"/>
    </xf>
    <xf numFmtId="169" fontId="11" fillId="0" borderId="2" xfId="1" applyNumberFormat="1" applyFont="1" applyFill="1" applyBorder="1" applyAlignment="1" applyProtection="1">
      <alignment wrapText="1"/>
      <protection hidden="1"/>
    </xf>
    <xf numFmtId="49" fontId="8" fillId="0" borderId="2" xfId="7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 applyProtection="1">
      <alignment horizontal="left" vertical="top" wrapText="1"/>
      <protection hidden="1"/>
    </xf>
    <xf numFmtId="0" fontId="7" fillId="0" borderId="2" xfId="5" applyNumberFormat="1" applyFont="1" applyFill="1" applyBorder="1" applyAlignment="1" applyProtection="1">
      <alignment horizontal="left" vertical="center" wrapText="1"/>
      <protection hidden="1"/>
    </xf>
    <xf numFmtId="49" fontId="7" fillId="0" borderId="2" xfId="5" applyNumberFormat="1" applyFont="1" applyFill="1" applyBorder="1" applyAlignment="1" applyProtection="1">
      <alignment horizontal="left" vertical="top" wrapText="1"/>
      <protection hidden="1"/>
    </xf>
    <xf numFmtId="0" fontId="7" fillId="0" borderId="2" xfId="7" applyFont="1" applyFill="1" applyBorder="1" applyAlignment="1">
      <alignment horizontal="left" vertical="center" wrapText="1"/>
    </xf>
    <xf numFmtId="170" fontId="32" fillId="3" borderId="2" xfId="6" applyNumberFormat="1" applyFont="1" applyFill="1" applyBorder="1" applyAlignment="1">
      <alignment horizontal="center" vertical="center"/>
    </xf>
    <xf numFmtId="170" fontId="32" fillId="3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wrapText="1"/>
    </xf>
    <xf numFmtId="0" fontId="29" fillId="0" borderId="2" xfId="0" applyFont="1" applyBorder="1" applyAlignment="1">
      <alignment wrapText="1"/>
    </xf>
    <xf numFmtId="49" fontId="3" fillId="0" borderId="1" xfId="1" applyNumberFormat="1" applyFont="1" applyFill="1" applyBorder="1" applyAlignment="1" applyProtection="1">
      <alignment vertical="center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49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1" applyNumberFormat="1" applyFont="1" applyFill="1" applyBorder="1" applyAlignment="1" applyProtection="1">
      <alignment vertical="center"/>
      <protection hidden="1"/>
    </xf>
    <xf numFmtId="10" fontId="2" fillId="0" borderId="0" xfId="1" applyNumberFormat="1"/>
    <xf numFmtId="0" fontId="10" fillId="0" borderId="0" xfId="3" applyFont="1" applyAlignment="1" applyProtection="1">
      <protection hidden="1"/>
    </xf>
    <xf numFmtId="0" fontId="12" fillId="4" borderId="2" xfId="0" applyFont="1" applyFill="1" applyBorder="1" applyAlignment="1">
      <alignment horizontal="left" vertical="center" wrapText="1"/>
    </xf>
    <xf numFmtId="0" fontId="44" fillId="4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 applyProtection="1">
      <alignment horizontal="right" vertical="center"/>
      <protection hidden="1"/>
    </xf>
    <xf numFmtId="172" fontId="5" fillId="0" borderId="2" xfId="1" applyNumberFormat="1" applyFont="1" applyFill="1" applyBorder="1" applyAlignment="1" applyProtection="1">
      <alignment horizontal="right" vertical="center"/>
      <protection hidden="1"/>
    </xf>
    <xf numFmtId="164" fontId="5" fillId="0" borderId="11" xfId="1" applyNumberFormat="1" applyFont="1" applyFill="1" applyBorder="1" applyAlignment="1" applyProtection="1">
      <alignment horizontal="right" vertical="center"/>
      <protection hidden="1"/>
    </xf>
    <xf numFmtId="0" fontId="3" fillId="0" borderId="1" xfId="1" applyNumberFormat="1" applyFont="1" applyFill="1" applyBorder="1" applyAlignment="1" applyProtection="1">
      <alignment vertical="center"/>
      <protection hidden="1"/>
    </xf>
    <xf numFmtId="0" fontId="29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Fill="1" applyBorder="1" applyAlignment="1">
      <alignment wrapText="1"/>
    </xf>
    <xf numFmtId="0" fontId="27" fillId="0" borderId="2" xfId="0" applyFont="1" applyBorder="1" applyAlignment="1">
      <alignment wrapText="1"/>
    </xf>
    <xf numFmtId="0" fontId="27" fillId="0" borderId="2" xfId="0" applyFont="1" applyBorder="1" applyAlignment="1">
      <alignment horizontal="center"/>
    </xf>
    <xf numFmtId="0" fontId="30" fillId="0" borderId="2" xfId="9" applyFont="1" applyFill="1" applyBorder="1" applyAlignment="1">
      <alignment horizontal="center" vertical="center"/>
    </xf>
    <xf numFmtId="0" fontId="30" fillId="0" borderId="2" xfId="9" applyFont="1" applyFill="1" applyBorder="1" applyAlignment="1">
      <alignment wrapText="1"/>
    </xf>
    <xf numFmtId="0" fontId="30" fillId="0" borderId="2" xfId="9" applyFont="1" applyFill="1" applyBorder="1" applyAlignment="1">
      <alignment horizontal="center"/>
    </xf>
    <xf numFmtId="0" fontId="30" fillId="0" borderId="2" xfId="9" applyFont="1" applyFill="1" applyBorder="1" applyAlignment="1">
      <alignment horizontal="justify" vertical="top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justify" vertical="top" wrapText="1"/>
    </xf>
    <xf numFmtId="0" fontId="30" fillId="0" borderId="2" xfId="9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0" fillId="0" borderId="0" xfId="0" applyFill="1"/>
    <xf numFmtId="173" fontId="8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173" fontId="25" fillId="0" borderId="0" xfId="0" applyNumberFormat="1" applyFont="1" applyAlignment="1">
      <alignment horizontal="right"/>
    </xf>
    <xf numFmtId="49" fontId="24" fillId="0" borderId="0" xfId="0" applyNumberFormat="1" applyFont="1" applyFill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49" fontId="24" fillId="0" borderId="0" xfId="0" applyNumberFormat="1" applyFont="1" applyAlignment="1">
      <alignment horizontal="center" vertical="center" wrapText="1"/>
    </xf>
    <xf numFmtId="172" fontId="11" fillId="0" borderId="2" xfId="1" applyNumberFormat="1" applyFont="1" applyBorder="1"/>
    <xf numFmtId="0" fontId="11" fillId="0" borderId="0" xfId="1" applyFont="1"/>
    <xf numFmtId="171" fontId="11" fillId="0" borderId="0" xfId="1" applyNumberFormat="1" applyFont="1"/>
    <xf numFmtId="0" fontId="3" fillId="0" borderId="2" xfId="0" applyFont="1" applyBorder="1" applyAlignment="1">
      <alignment wrapText="1"/>
    </xf>
    <xf numFmtId="172" fontId="2" fillId="0" borderId="0" xfId="1" applyNumberFormat="1" applyFont="1" applyFill="1" applyAlignment="1" applyProtection="1">
      <protection hidden="1"/>
    </xf>
    <xf numFmtId="172" fontId="2" fillId="0" borderId="0" xfId="1" applyNumberFormat="1"/>
    <xf numFmtId="172" fontId="2" fillId="0" borderId="2" xfId="1" applyNumberFormat="1" applyFont="1" applyBorder="1"/>
    <xf numFmtId="172" fontId="3" fillId="0" borderId="2" xfId="1" applyNumberFormat="1" applyFont="1" applyFill="1" applyBorder="1" applyAlignment="1" applyProtection="1">
      <alignment horizontal="right" vertical="center"/>
      <protection hidden="1"/>
    </xf>
    <xf numFmtId="172" fontId="3" fillId="0" borderId="2" xfId="1" applyNumberFormat="1" applyFont="1" applyBorder="1"/>
    <xf numFmtId="172" fontId="5" fillId="0" borderId="2" xfId="1" applyNumberFormat="1" applyFont="1" applyBorder="1"/>
    <xf numFmtId="0" fontId="3" fillId="0" borderId="2" xfId="0" applyFont="1" applyFill="1" applyBorder="1" applyAlignment="1">
      <alignment wrapText="1"/>
    </xf>
    <xf numFmtId="172" fontId="2" fillId="0" borderId="2" xfId="1" applyNumberFormat="1" applyFill="1" applyBorder="1"/>
    <xf numFmtId="0" fontId="30" fillId="0" borderId="2" xfId="0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74" fontId="2" fillId="0" borderId="0" xfId="1" applyNumberFormat="1"/>
    <xf numFmtId="49" fontId="3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5" xfId="0" applyFont="1" applyFill="1" applyBorder="1" applyAlignment="1">
      <alignment wrapText="1"/>
    </xf>
    <xf numFmtId="49" fontId="3" fillId="0" borderId="26" xfId="1" applyNumberFormat="1" applyFont="1" applyFill="1" applyBorder="1" applyAlignment="1" applyProtection="1">
      <alignment vertical="center"/>
      <protection hidden="1"/>
    </xf>
    <xf numFmtId="172" fontId="5" fillId="0" borderId="2" xfId="1" applyNumberFormat="1" applyFont="1" applyFill="1" applyBorder="1"/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3" fillId="0" borderId="2" xfId="5" applyNumberFormat="1" applyFont="1" applyFill="1" applyBorder="1" applyAlignment="1" applyProtection="1">
      <alignment horizontal="left" vertical="top" wrapText="1"/>
      <protection hidden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justify" vertical="center" wrapText="1"/>
    </xf>
    <xf numFmtId="49" fontId="45" fillId="0" borderId="2" xfId="7" applyNumberFormat="1" applyFont="1" applyFill="1" applyBorder="1" applyAlignment="1">
      <alignment horizontal="center" vertical="center" wrapText="1"/>
    </xf>
    <xf numFmtId="0" fontId="45" fillId="0" borderId="2" xfId="7" applyFont="1" applyFill="1" applyBorder="1" applyAlignment="1">
      <alignment horizontal="justify" vertical="center" wrapText="1"/>
    </xf>
    <xf numFmtId="164" fontId="2" fillId="0" borderId="2" xfId="1" applyNumberFormat="1" applyBorder="1"/>
    <xf numFmtId="164" fontId="3" fillId="0" borderId="2" xfId="1" applyNumberFormat="1" applyFont="1" applyBorder="1"/>
    <xf numFmtId="164" fontId="5" fillId="0" borderId="2" xfId="1" applyNumberFormat="1" applyFont="1" applyBorder="1"/>
    <xf numFmtId="164" fontId="3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2" xfId="1" applyNumberFormat="1" applyFill="1" applyBorder="1"/>
    <xf numFmtId="164" fontId="5" fillId="0" borderId="2" xfId="1" applyNumberFormat="1" applyFont="1" applyFill="1" applyBorder="1"/>
    <xf numFmtId="0" fontId="47" fillId="0" borderId="27" xfId="11" applyNumberFormat="1" applyFont="1" applyFill="1" applyBorder="1" applyAlignment="1">
      <alignment horizontal="left" wrapText="1" readingOrder="1"/>
    </xf>
    <xf numFmtId="49" fontId="3" fillId="5" borderId="1" xfId="1" applyNumberFormat="1" applyFont="1" applyFill="1" applyBorder="1" applyAlignment="1" applyProtection="1">
      <alignment horizontal="left" vertical="top" wrapText="1"/>
      <protection hidden="1"/>
    </xf>
    <xf numFmtId="0" fontId="3" fillId="5" borderId="2" xfId="1" applyNumberFormat="1" applyFont="1" applyFill="1" applyBorder="1" applyAlignment="1" applyProtection="1">
      <alignment horizontal="left" vertical="top" wrapText="1"/>
      <protection hidden="1"/>
    </xf>
    <xf numFmtId="172" fontId="2" fillId="5" borderId="2" xfId="1" applyNumberFormat="1" applyFill="1" applyBorder="1"/>
    <xf numFmtId="0" fontId="2" fillId="5" borderId="0" xfId="1" applyFill="1"/>
    <xf numFmtId="0" fontId="3" fillId="5" borderId="1" xfId="1" applyNumberFormat="1" applyFont="1" applyFill="1" applyBorder="1" applyAlignment="1" applyProtection="1">
      <alignment vertical="center"/>
      <protection hidden="1"/>
    </xf>
    <xf numFmtId="164" fontId="48" fillId="0" borderId="2" xfId="1" applyNumberFormat="1" applyFont="1" applyFill="1" applyBorder="1" applyAlignment="1" applyProtection="1">
      <alignment horizontal="right" vertical="center"/>
      <protection hidden="1"/>
    </xf>
    <xf numFmtId="172" fontId="49" fillId="0" borderId="2" xfId="1" applyNumberFormat="1" applyFont="1" applyFill="1" applyBorder="1" applyAlignment="1" applyProtection="1">
      <alignment horizontal="right" vertical="center"/>
      <protection hidden="1"/>
    </xf>
    <xf numFmtId="0" fontId="50" fillId="0" borderId="0" xfId="1" applyFont="1"/>
    <xf numFmtId="49" fontId="48" fillId="0" borderId="2" xfId="1" applyNumberFormat="1" applyFont="1" applyFill="1" applyBorder="1" applyAlignment="1" applyProtection="1">
      <alignment vertical="center"/>
      <protection hidden="1"/>
    </xf>
    <xf numFmtId="175" fontId="48" fillId="0" borderId="2" xfId="0" applyNumberFormat="1" applyFont="1" applyBorder="1" applyAlignment="1">
      <alignment wrapText="1"/>
    </xf>
    <xf numFmtId="0" fontId="48" fillId="0" borderId="2" xfId="0" applyFont="1" applyBorder="1" applyAlignment="1">
      <alignment wrapText="1"/>
    </xf>
    <xf numFmtId="0" fontId="7" fillId="0" borderId="2" xfId="9" applyFont="1" applyFill="1" applyBorder="1" applyAlignment="1">
      <alignment wrapText="1"/>
    </xf>
    <xf numFmtId="0" fontId="8" fillId="0" borderId="0" xfId="7" applyFont="1" applyFill="1" applyAlignment="1">
      <alignment horizontal="right" wrapText="1"/>
    </xf>
    <xf numFmtId="0" fontId="36" fillId="0" borderId="20" xfId="6" applyNumberFormat="1" applyFont="1" applyFill="1" applyBorder="1" applyAlignment="1" applyProtection="1">
      <alignment horizontal="center" vertical="center" wrapText="1"/>
      <protection hidden="1"/>
    </xf>
    <xf numFmtId="0" fontId="36" fillId="0" borderId="21" xfId="6" applyNumberFormat="1" applyFont="1" applyFill="1" applyBorder="1" applyAlignment="1" applyProtection="1">
      <alignment horizontal="center" vertical="center" wrapText="1"/>
      <protection hidden="1"/>
    </xf>
    <xf numFmtId="0" fontId="36" fillId="0" borderId="3" xfId="6" applyNumberFormat="1" applyFont="1" applyFill="1" applyBorder="1" applyAlignment="1" applyProtection="1">
      <alignment horizontal="center" vertical="center" wrapText="1"/>
      <protection hidden="1"/>
    </xf>
    <xf numFmtId="0" fontId="36" fillId="0" borderId="22" xfId="6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6" applyNumberFormat="1" applyFont="1" applyFill="1" applyBorder="1" applyAlignment="1" applyProtection="1">
      <alignment horizontal="center" vertical="center" wrapText="1"/>
      <protection hidden="1"/>
    </xf>
    <xf numFmtId="0" fontId="36" fillId="0" borderId="23" xfId="6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7" applyNumberFormat="1" applyFont="1" applyFill="1" applyAlignment="1">
      <alignment horizontal="center" wrapText="1"/>
    </xf>
    <xf numFmtId="0" fontId="2" fillId="0" borderId="13" xfId="1" applyBorder="1" applyAlignment="1" applyProtection="1">
      <alignment horizontal="center"/>
      <protection hidden="1"/>
    </xf>
    <xf numFmtId="0" fontId="2" fillId="0" borderId="7" xfId="1" applyBorder="1" applyAlignment="1" applyProtection="1">
      <alignment horizontal="center"/>
      <protection hidden="1"/>
    </xf>
    <xf numFmtId="0" fontId="17" fillId="0" borderId="0" xfId="6" applyAlignment="1">
      <alignment horizontal="center"/>
    </xf>
    <xf numFmtId="0" fontId="8" fillId="0" borderId="0" xfId="7" applyFont="1" applyFill="1" applyAlignment="1">
      <alignment horizontal="center" wrapText="1"/>
    </xf>
    <xf numFmtId="0" fontId="23" fillId="0" borderId="0" xfId="3" applyFont="1" applyAlignment="1" applyProtection="1">
      <alignment horizontal="center" wrapText="1"/>
      <protection hidden="1"/>
    </xf>
    <xf numFmtId="0" fontId="20" fillId="0" borderId="14" xfId="6" applyNumberFormat="1" applyFont="1" applyFill="1" applyBorder="1" applyAlignment="1" applyProtection="1">
      <alignment horizontal="center" vertical="center"/>
      <protection hidden="1"/>
    </xf>
    <xf numFmtId="0" fontId="20" fillId="0" borderId="15" xfId="6" applyNumberFormat="1" applyFont="1" applyFill="1" applyBorder="1" applyAlignment="1" applyProtection="1">
      <alignment horizontal="center" vertical="center"/>
      <protection hidden="1"/>
    </xf>
    <xf numFmtId="0" fontId="20" fillId="0" borderId="16" xfId="6" applyNumberFormat="1" applyFont="1" applyFill="1" applyBorder="1" applyAlignment="1" applyProtection="1">
      <alignment horizontal="center" vertical="center"/>
      <protection hidden="1"/>
    </xf>
    <xf numFmtId="0" fontId="20" fillId="0" borderId="17" xfId="6" applyNumberFormat="1" applyFont="1" applyFill="1" applyBorder="1" applyAlignment="1" applyProtection="1">
      <alignment horizontal="center"/>
      <protection hidden="1"/>
    </xf>
    <xf numFmtId="0" fontId="20" fillId="0" borderId="18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19" xfId="6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3" applyFont="1" applyAlignment="1" applyProtection="1">
      <alignment horizontal="right"/>
      <protection hidden="1"/>
    </xf>
    <xf numFmtId="0" fontId="2" fillId="0" borderId="0" xfId="1" applyAlignment="1">
      <alignment horizontal="center"/>
    </xf>
    <xf numFmtId="0" fontId="14" fillId="0" borderId="0" xfId="7" applyFont="1" applyFill="1" applyBorder="1" applyAlignment="1">
      <alignment horizontal="center" vertical="center" wrapText="1"/>
    </xf>
    <xf numFmtId="49" fontId="14" fillId="0" borderId="24" xfId="7" applyNumberFormat="1" applyFont="1" applyFill="1" applyBorder="1" applyAlignment="1">
      <alignment horizontal="center" vertical="center" wrapText="1"/>
    </xf>
    <xf numFmtId="49" fontId="14" fillId="0" borderId="18" xfId="7" applyNumberFormat="1" applyFont="1" applyFill="1" applyBorder="1" applyAlignment="1">
      <alignment horizontal="center" vertical="center" wrapText="1"/>
    </xf>
    <xf numFmtId="49" fontId="14" fillId="0" borderId="25" xfId="7" applyNumberFormat="1" applyFont="1" applyFill="1" applyBorder="1" applyAlignment="1">
      <alignment horizontal="center" vertical="center" wrapText="1"/>
    </xf>
    <xf numFmtId="49" fontId="14" fillId="0" borderId="8" xfId="7" applyNumberFormat="1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center"/>
    </xf>
    <xf numFmtId="49" fontId="11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>
      <alignment horizontal="left" vertical="center" wrapText="1"/>
    </xf>
    <xf numFmtId="0" fontId="7" fillId="0" borderId="0" xfId="7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5" fillId="0" borderId="12" xfId="1" applyNumberFormat="1" applyFont="1" applyFill="1" applyBorder="1" applyAlignment="1" applyProtection="1">
      <alignment horizontal="left" vertical="center"/>
      <protection hidden="1"/>
    </xf>
    <xf numFmtId="49" fontId="5" fillId="0" borderId="11" xfId="1" applyNumberFormat="1" applyFont="1" applyFill="1" applyBorder="1" applyAlignment="1" applyProtection="1">
      <alignment horizontal="left" vertical="center"/>
      <protection hidden="1"/>
    </xf>
    <xf numFmtId="0" fontId="11" fillId="0" borderId="13" xfId="1" applyNumberFormat="1" applyFont="1" applyFill="1" applyBorder="1" applyAlignment="1" applyProtection="1">
      <alignment horizontal="center"/>
      <protection hidden="1"/>
    </xf>
    <xf numFmtId="0" fontId="11" fillId="0" borderId="7" xfId="1" applyNumberFormat="1" applyFont="1" applyFill="1" applyBorder="1" applyAlignment="1" applyProtection="1">
      <alignment horizontal="center"/>
      <protection hidden="1"/>
    </xf>
    <xf numFmtId="0" fontId="5" fillId="0" borderId="1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1" applyNumberFormat="1" applyFont="1" applyFill="1" applyBorder="1" applyAlignment="1" applyProtection="1">
      <alignment horizontal="left" vertical="center" wrapText="1"/>
      <protection hidden="1"/>
    </xf>
    <xf numFmtId="172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Alignment="1">
      <alignment horizontal="right"/>
    </xf>
    <xf numFmtId="0" fontId="2" fillId="0" borderId="0" xfId="1" applyFont="1"/>
    <xf numFmtId="172" fontId="7" fillId="0" borderId="0" xfId="7" applyNumberFormat="1" applyFont="1" applyFill="1" applyAlignment="1">
      <alignment horizontal="right"/>
    </xf>
    <xf numFmtId="0" fontId="7" fillId="0" borderId="0" xfId="7" applyFont="1" applyFill="1" applyAlignment="1">
      <alignment horizontal="right" wrapText="1"/>
    </xf>
    <xf numFmtId="0" fontId="7" fillId="0" borderId="0" xfId="1" applyFont="1" applyAlignment="1">
      <alignment horizontal="right"/>
    </xf>
    <xf numFmtId="0" fontId="7" fillId="0" borderId="0" xfId="7" applyFont="1" applyFill="1" applyAlignment="1">
      <alignment horizontal="right" wrapText="1"/>
    </xf>
    <xf numFmtId="0" fontId="51" fillId="0" borderId="0" xfId="7" applyFont="1" applyFill="1" applyAlignment="1">
      <alignment horizontal="right" vertical="top" wrapText="1"/>
    </xf>
    <xf numFmtId="0" fontId="51" fillId="0" borderId="0" xfId="1" applyFont="1"/>
    <xf numFmtId="172" fontId="51" fillId="0" borderId="0" xfId="7" applyNumberFormat="1" applyFont="1" applyFill="1" applyAlignment="1">
      <alignment horizontal="right"/>
    </xf>
    <xf numFmtId="0" fontId="51" fillId="0" borderId="0" xfId="1" applyFont="1" applyAlignment="1">
      <alignment horizontal="right"/>
    </xf>
    <xf numFmtId="0" fontId="7" fillId="0" borderId="0" xfId="7" applyFont="1" applyFill="1" applyAlignment="1">
      <alignment horizontal="right" vertical="top" wrapText="1"/>
    </xf>
    <xf numFmtId="0" fontId="24" fillId="0" borderId="0" xfId="1" applyFont="1" applyAlignment="1">
      <alignment horizontal="right"/>
    </xf>
    <xf numFmtId="172" fontId="7" fillId="0" borderId="0" xfId="7" applyNumberFormat="1" applyFont="1" applyFill="1" applyAlignment="1">
      <alignment horizontal="right"/>
    </xf>
    <xf numFmtId="0" fontId="7" fillId="0" borderId="0" xfId="1" applyNumberFormat="1" applyFont="1" applyFill="1" applyBorder="1" applyAlignment="1" applyProtection="1">
      <alignment horizontal="center"/>
      <protection hidden="1"/>
    </xf>
  </cellXfs>
  <cellStyles count="12">
    <cellStyle name="Normal" xfId="11"/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2 3 2" xfId="5"/>
    <cellStyle name="Обычный 2 4" xfId="6"/>
    <cellStyle name="Обычный 3" xfId="7"/>
    <cellStyle name="Обычный 3 2" xfId="8"/>
    <cellStyle name="Обычный_Лист1" xfId="9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view="pageBreakPreview" topLeftCell="A68" zoomScaleSheetLayoutView="100" workbookViewId="0">
      <selection activeCell="A145" sqref="A145:IV145"/>
    </sheetView>
  </sheetViews>
  <sheetFormatPr defaultRowHeight="12.75" x14ac:dyDescent="0.2"/>
  <cols>
    <col min="1" max="1" width="1.42578125" style="19" customWidth="1"/>
    <col min="2" max="2" width="43" style="19" customWidth="1"/>
    <col min="3" max="3" width="8.5703125" style="19" customWidth="1"/>
    <col min="4" max="4" width="9.7109375" style="19" customWidth="1"/>
    <col min="5" max="5" width="10.42578125" style="19" customWidth="1"/>
    <col min="6" max="6" width="7" style="19" customWidth="1"/>
    <col min="7" max="7" width="18" style="19" customWidth="1"/>
    <col min="8" max="8" width="18.140625" style="19" customWidth="1"/>
    <col min="9" max="9" width="21.42578125" style="19" customWidth="1"/>
    <col min="10" max="16384" width="9.140625" style="19"/>
  </cols>
  <sheetData>
    <row r="1" spans="1:9" ht="12.75" customHeight="1" x14ac:dyDescent="0.25">
      <c r="A1" s="15"/>
      <c r="B1" s="16"/>
      <c r="C1" s="1"/>
      <c r="E1" s="16"/>
      <c r="F1" s="17"/>
      <c r="G1" s="4"/>
      <c r="H1" s="4" t="s">
        <v>164</v>
      </c>
    </row>
    <row r="2" spans="1:9" ht="76.5" customHeight="1" x14ac:dyDescent="0.25">
      <c r="A2" s="15"/>
      <c r="B2" s="16"/>
      <c r="C2" s="99"/>
      <c r="D2" s="99"/>
      <c r="E2" s="197" t="str">
        <f>Прил.3!C2</f>
        <v>к Решению Совета депутатов Курчалоевского муниципального района "О бюджете Курчалоевского муниципального района на 2019 год и на плановый период 2020 и 2021 годов</v>
      </c>
      <c r="F2" s="197"/>
      <c r="G2" s="197"/>
      <c r="H2" s="197"/>
    </row>
    <row r="3" spans="1:9" ht="13.5" customHeight="1" x14ac:dyDescent="0.25">
      <c r="A3" s="15"/>
      <c r="B3" s="16"/>
      <c r="C3" s="1"/>
      <c r="E3" s="43"/>
      <c r="F3" s="43"/>
      <c r="G3" s="4"/>
    </row>
    <row r="4" spans="1:9" ht="17.25" customHeight="1" x14ac:dyDescent="0.2">
      <c r="A4" s="15"/>
      <c r="B4" s="16"/>
      <c r="C4" s="1"/>
      <c r="D4" s="200">
        <f>Прил.3!C4</f>
        <v>0</v>
      </c>
      <c r="E4" s="200"/>
      <c r="F4" s="200"/>
      <c r="G4" s="200"/>
      <c r="H4" s="200"/>
    </row>
    <row r="5" spans="1:9" ht="55.5" customHeight="1" x14ac:dyDescent="0.25">
      <c r="A5" s="15"/>
      <c r="B5" s="16"/>
      <c r="C5" s="201">
        <f>Прил.3!C5</f>
        <v>0</v>
      </c>
      <c r="D5" s="201"/>
      <c r="E5" s="201"/>
      <c r="F5" s="201"/>
      <c r="G5" s="201"/>
      <c r="H5" s="201"/>
    </row>
    <row r="6" spans="1:9" ht="32.25" customHeight="1" x14ac:dyDescent="0.2">
      <c r="A6" s="15"/>
      <c r="B6" s="16"/>
      <c r="C6" s="43"/>
      <c r="D6" s="43"/>
      <c r="E6" s="43"/>
      <c r="F6" s="43"/>
      <c r="G6" s="43"/>
    </row>
    <row r="7" spans="1:9" ht="12.75" hidden="1" customHeight="1" x14ac:dyDescent="0.2">
      <c r="A7" s="15"/>
      <c r="B7" s="16"/>
      <c r="C7" s="16"/>
      <c r="D7" s="16"/>
      <c r="E7" s="16"/>
      <c r="F7" s="20"/>
      <c r="G7" s="21"/>
    </row>
    <row r="8" spans="1:9" ht="3" hidden="1" customHeight="1" x14ac:dyDescent="0.2">
      <c r="A8" s="15"/>
      <c r="B8" s="16"/>
      <c r="C8" s="16"/>
      <c r="D8" s="16"/>
      <c r="E8" s="16"/>
      <c r="F8" s="20"/>
      <c r="G8" s="21"/>
    </row>
    <row r="9" spans="1:9" ht="12.75" hidden="1" customHeight="1" x14ac:dyDescent="0.2">
      <c r="A9" s="15"/>
      <c r="B9" s="16"/>
      <c r="C9" s="16"/>
      <c r="D9" s="16"/>
      <c r="E9" s="16"/>
      <c r="F9" s="20"/>
      <c r="G9" s="21"/>
    </row>
    <row r="10" spans="1:9" ht="67.5" customHeight="1" x14ac:dyDescent="0.25">
      <c r="A10" s="15"/>
      <c r="B10" s="202" t="s">
        <v>163</v>
      </c>
      <c r="C10" s="202"/>
      <c r="D10" s="202"/>
      <c r="E10" s="202"/>
      <c r="F10" s="202"/>
      <c r="G10" s="202"/>
      <c r="H10" s="202"/>
    </row>
    <row r="11" spans="1:9" ht="14.25" customHeight="1" x14ac:dyDescent="0.2">
      <c r="A11" s="15"/>
      <c r="B11" s="22"/>
      <c r="C11" s="22"/>
      <c r="D11" s="22"/>
      <c r="E11" s="22"/>
      <c r="F11" s="22"/>
      <c r="G11" s="21"/>
    </row>
    <row r="12" spans="1:9" ht="27" hidden="1" customHeight="1" thickBot="1" x14ac:dyDescent="0.25">
      <c r="A12" s="15"/>
      <c r="B12" s="23"/>
      <c r="C12" s="24"/>
      <c r="D12" s="24"/>
      <c r="E12" s="24"/>
      <c r="F12" s="24"/>
      <c r="G12" s="21"/>
    </row>
    <row r="13" spans="1:9" ht="27" hidden="1" customHeight="1" thickBot="1" x14ac:dyDescent="0.25">
      <c r="A13" s="15"/>
      <c r="B13" s="23"/>
      <c r="C13" s="24"/>
      <c r="D13" s="24"/>
      <c r="E13" s="24"/>
      <c r="F13" s="24"/>
      <c r="G13" s="21"/>
    </row>
    <row r="14" spans="1:9" ht="12.75" customHeight="1" x14ac:dyDescent="0.2">
      <c r="A14" s="25"/>
      <c r="B14" s="25"/>
      <c r="C14" s="25"/>
      <c r="D14" s="25"/>
      <c r="E14" s="25"/>
      <c r="F14" s="26"/>
      <c r="G14" s="25"/>
    </row>
    <row r="15" spans="1:9" ht="11.25" customHeight="1" thickBot="1" x14ac:dyDescent="0.25">
      <c r="A15" s="27"/>
      <c r="B15" s="27"/>
      <c r="C15" s="27"/>
      <c r="D15" s="27"/>
      <c r="E15" s="27"/>
      <c r="F15" s="27"/>
      <c r="H15" s="28" t="s">
        <v>78</v>
      </c>
    </row>
    <row r="16" spans="1:9" ht="23.25" customHeight="1" thickBot="1" x14ac:dyDescent="0.25">
      <c r="A16" s="29"/>
      <c r="B16" s="203" t="s">
        <v>80</v>
      </c>
      <c r="C16" s="206"/>
      <c r="D16" s="206"/>
      <c r="E16" s="206"/>
      <c r="F16" s="206"/>
      <c r="G16" s="191" t="s">
        <v>87</v>
      </c>
      <c r="H16" s="192"/>
      <c r="I16" s="49" t="e">
        <f>I17+#REF!+I20+I24</f>
        <v>#REF!</v>
      </c>
    </row>
    <row r="17" spans="1:11" ht="13.5" customHeight="1" x14ac:dyDescent="0.2">
      <c r="A17" s="29"/>
      <c r="B17" s="204"/>
      <c r="C17" s="207" t="s">
        <v>44</v>
      </c>
      <c r="D17" s="207" t="s">
        <v>43</v>
      </c>
      <c r="E17" s="207" t="s">
        <v>42</v>
      </c>
      <c r="F17" s="209" t="s">
        <v>81</v>
      </c>
      <c r="G17" s="195" t="s">
        <v>121</v>
      </c>
      <c r="H17" s="193" t="s">
        <v>122</v>
      </c>
      <c r="I17" s="51" t="e">
        <f>ROUND(#REF!*1.05,1)</f>
        <v>#REF!</v>
      </c>
    </row>
    <row r="18" spans="1:11" ht="48.75" customHeight="1" thickBot="1" x14ac:dyDescent="0.25">
      <c r="A18" s="29"/>
      <c r="B18" s="205"/>
      <c r="C18" s="208"/>
      <c r="D18" s="208"/>
      <c r="E18" s="208"/>
      <c r="F18" s="208"/>
      <c r="G18" s="196"/>
      <c r="H18" s="194"/>
      <c r="I18" s="51" t="e">
        <f>ROUND(H17*1.05,1)</f>
        <v>#VALUE!</v>
      </c>
    </row>
    <row r="19" spans="1:11" ht="21.75" customHeight="1" x14ac:dyDescent="0.2">
      <c r="A19" s="29"/>
      <c r="B19" s="90"/>
      <c r="C19" s="52">
        <v>3</v>
      </c>
      <c r="D19" s="52">
        <v>4</v>
      </c>
      <c r="E19" s="52">
        <v>5</v>
      </c>
      <c r="F19" s="52">
        <v>6</v>
      </c>
      <c r="G19" s="53">
        <v>7</v>
      </c>
      <c r="H19" s="54">
        <v>8</v>
      </c>
      <c r="I19" s="51">
        <f>ROUND(H19*1.05,1)</f>
        <v>8.4</v>
      </c>
    </row>
    <row r="20" spans="1:11" ht="27.75" customHeight="1" x14ac:dyDescent="0.2">
      <c r="A20" s="29"/>
      <c r="B20" s="55" t="s">
        <v>40</v>
      </c>
      <c r="C20" s="59">
        <v>1</v>
      </c>
      <c r="D20" s="60">
        <v>0</v>
      </c>
      <c r="E20" s="61">
        <v>0</v>
      </c>
      <c r="F20" s="58">
        <v>0</v>
      </c>
      <c r="G20" s="68">
        <f>G21+G24+G30+G35+G40</f>
        <v>30619.199999999997</v>
      </c>
      <c r="H20" s="68">
        <f>H21+H24+H30+H35+H40</f>
        <v>32113</v>
      </c>
      <c r="I20" s="51">
        <f t="shared" ref="I20:I27" si="0">ROUND(H43*1.05,1)</f>
        <v>1732.6</v>
      </c>
    </row>
    <row r="21" spans="1:11" ht="49.5" customHeight="1" x14ac:dyDescent="0.2">
      <c r="A21" s="29"/>
      <c r="B21" s="55" t="s">
        <v>39</v>
      </c>
      <c r="C21" s="59">
        <v>1</v>
      </c>
      <c r="D21" s="60">
        <v>102</v>
      </c>
      <c r="E21" s="61">
        <v>0</v>
      </c>
      <c r="F21" s="58">
        <v>0</v>
      </c>
      <c r="G21" s="97">
        <v>817.6</v>
      </c>
      <c r="H21" s="63">
        <v>858.5</v>
      </c>
      <c r="I21" s="51">
        <f t="shared" si="0"/>
        <v>1732.6</v>
      </c>
    </row>
    <row r="22" spans="1:11" ht="47.25" customHeight="1" x14ac:dyDescent="0.2">
      <c r="A22" s="29"/>
      <c r="B22" s="78" t="s">
        <v>76</v>
      </c>
      <c r="C22" s="80">
        <v>1</v>
      </c>
      <c r="D22" s="81">
        <v>102</v>
      </c>
      <c r="E22" s="82">
        <v>20300</v>
      </c>
      <c r="F22" s="79">
        <v>0</v>
      </c>
      <c r="G22" s="83">
        <v>817.6</v>
      </c>
      <c r="H22" s="84">
        <v>858.5</v>
      </c>
      <c r="I22" s="51">
        <f t="shared" si="0"/>
        <v>1732.6</v>
      </c>
    </row>
    <row r="23" spans="1:11" ht="21.75" customHeight="1" x14ac:dyDescent="0.2">
      <c r="A23" s="29"/>
      <c r="B23" s="70" t="s">
        <v>124</v>
      </c>
      <c r="C23" s="59">
        <v>1</v>
      </c>
      <c r="D23" s="60">
        <v>102</v>
      </c>
      <c r="E23" s="61">
        <v>20300</v>
      </c>
      <c r="F23" s="58">
        <v>121</v>
      </c>
      <c r="G23" s="71">
        <v>817.6</v>
      </c>
      <c r="H23" s="72">
        <v>858.5</v>
      </c>
      <c r="I23" s="51">
        <f t="shared" si="0"/>
        <v>1732.6</v>
      </c>
    </row>
    <row r="24" spans="1:11" ht="58.5" customHeight="1" x14ac:dyDescent="0.2">
      <c r="A24" s="29"/>
      <c r="B24" s="55" t="s">
        <v>82</v>
      </c>
      <c r="C24" s="59">
        <v>1</v>
      </c>
      <c r="D24" s="60">
        <v>103</v>
      </c>
      <c r="E24" s="61">
        <v>0</v>
      </c>
      <c r="F24" s="58">
        <v>0</v>
      </c>
      <c r="G24" s="97">
        <f>2263.2-0.4</f>
        <v>2262.7999999999997</v>
      </c>
      <c r="H24" s="63">
        <f>H25+H28</f>
        <v>2376.1999999999998</v>
      </c>
      <c r="I24" s="51">
        <f t="shared" si="0"/>
        <v>5171.3999999999996</v>
      </c>
    </row>
    <row r="25" spans="1:11" ht="23.25" customHeight="1" x14ac:dyDescent="0.2">
      <c r="A25" s="29"/>
      <c r="B25" s="78" t="s">
        <v>77</v>
      </c>
      <c r="C25" s="80">
        <v>1</v>
      </c>
      <c r="D25" s="81">
        <v>103</v>
      </c>
      <c r="E25" s="82">
        <v>20400</v>
      </c>
      <c r="F25" s="79">
        <v>0</v>
      </c>
      <c r="G25" s="83">
        <v>1445.6</v>
      </c>
      <c r="H25" s="84">
        <f>SUM(H26:H27)</f>
        <v>1517.6999999999998</v>
      </c>
      <c r="I25" s="51">
        <f t="shared" si="0"/>
        <v>5171.3999999999996</v>
      </c>
      <c r="K25" s="19">
        <v>1000</v>
      </c>
    </row>
    <row r="26" spans="1:11" ht="21.75" customHeight="1" x14ac:dyDescent="0.2">
      <c r="A26" s="29"/>
      <c r="B26" s="76" t="s">
        <v>124</v>
      </c>
      <c r="C26" s="59">
        <v>1</v>
      </c>
      <c r="D26" s="60">
        <v>103</v>
      </c>
      <c r="E26" s="61">
        <v>20400</v>
      </c>
      <c r="F26" s="58">
        <v>121</v>
      </c>
      <c r="G26" s="71">
        <v>890.4</v>
      </c>
      <c r="H26" s="72">
        <v>934.9</v>
      </c>
      <c r="I26" s="51">
        <f t="shared" si="0"/>
        <v>5171.3999999999996</v>
      </c>
    </row>
    <row r="27" spans="1:11" ht="35.25" customHeight="1" x14ac:dyDescent="0.2">
      <c r="A27" s="29"/>
      <c r="B27" s="76" t="s">
        <v>126</v>
      </c>
      <c r="C27" s="59">
        <v>1</v>
      </c>
      <c r="D27" s="60">
        <v>103</v>
      </c>
      <c r="E27" s="61">
        <v>20400</v>
      </c>
      <c r="F27" s="58">
        <v>244</v>
      </c>
      <c r="G27" s="71">
        <v>554.79999999999995</v>
      </c>
      <c r="H27" s="72">
        <v>582.79999999999995</v>
      </c>
      <c r="I27" s="51">
        <f t="shared" si="0"/>
        <v>5171.3999999999996</v>
      </c>
    </row>
    <row r="28" spans="1:11" ht="39.75" customHeight="1" x14ac:dyDescent="0.2">
      <c r="A28" s="29"/>
      <c r="B28" s="78" t="s">
        <v>104</v>
      </c>
      <c r="C28" s="80">
        <v>1</v>
      </c>
      <c r="D28" s="81">
        <v>103</v>
      </c>
      <c r="E28" s="82">
        <v>21100</v>
      </c>
      <c r="F28" s="79">
        <v>0</v>
      </c>
      <c r="G28" s="83">
        <v>817.6</v>
      </c>
      <c r="H28" s="84">
        <v>858.5</v>
      </c>
      <c r="I28" s="51">
        <f>ROUND(H148*1.05,1)</f>
        <v>58476.1</v>
      </c>
    </row>
    <row r="29" spans="1:11" ht="12.75" customHeight="1" x14ac:dyDescent="0.2">
      <c r="A29" s="29"/>
      <c r="B29" s="76" t="s">
        <v>124</v>
      </c>
      <c r="C29" s="59">
        <v>1</v>
      </c>
      <c r="D29" s="60">
        <v>103</v>
      </c>
      <c r="E29" s="61">
        <v>21100</v>
      </c>
      <c r="F29" s="58">
        <v>121</v>
      </c>
      <c r="G29" s="71">
        <v>817.6</v>
      </c>
      <c r="H29" s="72">
        <v>858.5</v>
      </c>
      <c r="I29" s="51">
        <f>ROUND(H149*1.05,1)</f>
        <v>58476.1</v>
      </c>
    </row>
    <row r="30" spans="1:11" ht="58.5" customHeight="1" x14ac:dyDescent="0.2">
      <c r="A30" s="29"/>
      <c r="B30" s="55" t="s">
        <v>111</v>
      </c>
      <c r="C30" s="59">
        <v>1</v>
      </c>
      <c r="D30" s="60">
        <v>104</v>
      </c>
      <c r="E30" s="61">
        <v>0</v>
      </c>
      <c r="F30" s="58">
        <v>0</v>
      </c>
      <c r="G30" s="97">
        <v>11950.3</v>
      </c>
      <c r="H30" s="63">
        <v>12547.8</v>
      </c>
      <c r="I30" s="51">
        <f>ROUND(H150*1.05,1)</f>
        <v>58476.1</v>
      </c>
    </row>
    <row r="31" spans="1:11" ht="15" customHeight="1" x14ac:dyDescent="0.2">
      <c r="A31" s="29"/>
      <c r="B31" s="78" t="s">
        <v>77</v>
      </c>
      <c r="C31" s="80">
        <v>1</v>
      </c>
      <c r="D31" s="81">
        <v>104</v>
      </c>
      <c r="E31" s="82">
        <v>20400</v>
      </c>
      <c r="F31" s="79">
        <v>0</v>
      </c>
      <c r="G31" s="83">
        <v>11950.3</v>
      </c>
      <c r="H31" s="84">
        <v>12547.8</v>
      </c>
      <c r="I31" s="51">
        <f>ROUND(H151*1.05,1)</f>
        <v>58476.1</v>
      </c>
    </row>
    <row r="32" spans="1:11" ht="29.25" customHeight="1" x14ac:dyDescent="0.2">
      <c r="A32" s="29"/>
      <c r="B32" s="56" t="s">
        <v>106</v>
      </c>
      <c r="C32" s="59">
        <v>1</v>
      </c>
      <c r="D32" s="60">
        <v>104</v>
      </c>
      <c r="E32" s="61">
        <v>20400</v>
      </c>
      <c r="F32" s="58">
        <v>121</v>
      </c>
      <c r="G32" s="71">
        <v>9463.7000000000007</v>
      </c>
      <c r="H32" s="72">
        <v>9936.9</v>
      </c>
      <c r="I32" s="51" t="e">
        <f>ROUND(#REF!*1.05,1)</f>
        <v>#REF!</v>
      </c>
    </row>
    <row r="33" spans="1:9" ht="45.75" customHeight="1" x14ac:dyDescent="0.2">
      <c r="A33" s="29"/>
      <c r="B33" s="70" t="s">
        <v>125</v>
      </c>
      <c r="C33" s="59">
        <v>1</v>
      </c>
      <c r="D33" s="60">
        <v>104</v>
      </c>
      <c r="E33" s="61">
        <v>20400</v>
      </c>
      <c r="F33" s="58">
        <v>242</v>
      </c>
      <c r="G33" s="71">
        <v>73.900000000000006</v>
      </c>
      <c r="H33" s="72">
        <v>77.599999999999994</v>
      </c>
      <c r="I33" s="51">
        <f>ROUND(H20*1.05,1)</f>
        <v>33718.699999999997</v>
      </c>
    </row>
    <row r="34" spans="1:9" ht="45.75" customHeight="1" x14ac:dyDescent="0.2">
      <c r="A34" s="29"/>
      <c r="B34" s="56" t="s">
        <v>136</v>
      </c>
      <c r="C34" s="59">
        <v>1</v>
      </c>
      <c r="D34" s="60">
        <v>104</v>
      </c>
      <c r="E34" s="61">
        <v>20400</v>
      </c>
      <c r="F34" s="73">
        <v>244</v>
      </c>
      <c r="G34" s="71">
        <v>2412.6999999999998</v>
      </c>
      <c r="H34" s="72">
        <v>2533.3000000000002</v>
      </c>
      <c r="I34" s="51">
        <f>ROUND(H21*1.05,1)</f>
        <v>901.4</v>
      </c>
    </row>
    <row r="35" spans="1:9" ht="53.25" customHeight="1" x14ac:dyDescent="0.2">
      <c r="A35" s="29"/>
      <c r="B35" s="55" t="s">
        <v>123</v>
      </c>
      <c r="C35" s="59">
        <v>1</v>
      </c>
      <c r="D35" s="60">
        <v>106</v>
      </c>
      <c r="E35" s="61">
        <v>0</v>
      </c>
      <c r="F35" s="58">
        <v>0</v>
      </c>
      <c r="G35" s="97">
        <v>14838.5</v>
      </c>
      <c r="H35" s="63">
        <f>H36</f>
        <v>15580.5</v>
      </c>
      <c r="I35" s="51">
        <f>ROUND(H22*1.05,1)</f>
        <v>901.4</v>
      </c>
    </row>
    <row r="36" spans="1:9" ht="21.75" customHeight="1" x14ac:dyDescent="0.2">
      <c r="A36" s="29"/>
      <c r="B36" s="78" t="s">
        <v>77</v>
      </c>
      <c r="C36" s="80">
        <v>1</v>
      </c>
      <c r="D36" s="81">
        <v>106</v>
      </c>
      <c r="E36" s="82">
        <v>20400</v>
      </c>
      <c r="F36" s="79">
        <v>0</v>
      </c>
      <c r="G36" s="83">
        <v>14838.5</v>
      </c>
      <c r="H36" s="84">
        <v>15580.5</v>
      </c>
      <c r="I36" s="51">
        <f>ROUND(H23*1.05,1)</f>
        <v>901.4</v>
      </c>
    </row>
    <row r="37" spans="1:9" ht="38.25" customHeight="1" x14ac:dyDescent="0.2">
      <c r="A37" s="29"/>
      <c r="B37" s="70" t="s">
        <v>124</v>
      </c>
      <c r="C37" s="59">
        <v>1</v>
      </c>
      <c r="D37" s="60">
        <v>106</v>
      </c>
      <c r="E37" s="61">
        <v>20400</v>
      </c>
      <c r="F37" s="58">
        <v>121</v>
      </c>
      <c r="G37" s="71">
        <v>6063.1</v>
      </c>
      <c r="H37" s="72">
        <v>6366.3</v>
      </c>
      <c r="I37" s="51">
        <f>ROUND(H30*1.05,1)</f>
        <v>13175.2</v>
      </c>
    </row>
    <row r="38" spans="1:9" ht="41.25" customHeight="1" x14ac:dyDescent="0.2">
      <c r="A38" s="29"/>
      <c r="B38" s="70" t="s">
        <v>125</v>
      </c>
      <c r="C38" s="59">
        <v>1</v>
      </c>
      <c r="D38" s="60">
        <v>106</v>
      </c>
      <c r="E38" s="61">
        <v>20400</v>
      </c>
      <c r="F38" s="58">
        <v>242</v>
      </c>
      <c r="G38" s="71">
        <v>105.5</v>
      </c>
      <c r="H38" s="72">
        <v>110.8</v>
      </c>
      <c r="I38" s="51">
        <f>ROUND(H31*1.05,1)</f>
        <v>13175.2</v>
      </c>
    </row>
    <row r="39" spans="1:9" ht="39" customHeight="1" x14ac:dyDescent="0.2">
      <c r="A39" s="29"/>
      <c r="B39" s="70" t="s">
        <v>126</v>
      </c>
      <c r="C39" s="59">
        <v>1</v>
      </c>
      <c r="D39" s="60">
        <v>106</v>
      </c>
      <c r="E39" s="61">
        <v>20400</v>
      </c>
      <c r="F39" s="58">
        <v>244</v>
      </c>
      <c r="G39" s="71">
        <v>8669.9</v>
      </c>
      <c r="H39" s="72">
        <v>9103.4</v>
      </c>
      <c r="I39" s="51">
        <f>ROUND(H32*1.05,1)</f>
        <v>10433.700000000001</v>
      </c>
    </row>
    <row r="40" spans="1:9" ht="18.75" customHeight="1" x14ac:dyDescent="0.2">
      <c r="A40" s="29"/>
      <c r="B40" s="55" t="s">
        <v>127</v>
      </c>
      <c r="C40" s="59">
        <v>1</v>
      </c>
      <c r="D40" s="60">
        <v>111</v>
      </c>
      <c r="E40" s="61">
        <v>0</v>
      </c>
      <c r="F40" s="58">
        <v>0</v>
      </c>
      <c r="G40" s="97">
        <v>750</v>
      </c>
      <c r="H40" s="98">
        <v>750</v>
      </c>
      <c r="I40" s="51">
        <f>ROUND(H33*1.05,1)</f>
        <v>81.5</v>
      </c>
    </row>
    <row r="41" spans="1:9" ht="30.75" customHeight="1" x14ac:dyDescent="0.2">
      <c r="A41" s="29"/>
      <c r="B41" s="78" t="s">
        <v>107</v>
      </c>
      <c r="C41" s="80">
        <v>1</v>
      </c>
      <c r="D41" s="81">
        <v>111</v>
      </c>
      <c r="E41" s="82">
        <v>700501</v>
      </c>
      <c r="F41" s="79">
        <v>0</v>
      </c>
      <c r="G41" s="83">
        <v>750</v>
      </c>
      <c r="H41" s="84">
        <v>750</v>
      </c>
      <c r="I41" s="51">
        <f>ROUND(H34*1.05,1)</f>
        <v>2660</v>
      </c>
    </row>
    <row r="42" spans="1:9" ht="12.75" customHeight="1" x14ac:dyDescent="0.2">
      <c r="A42" s="29"/>
      <c r="B42" s="70" t="s">
        <v>128</v>
      </c>
      <c r="C42" s="59">
        <v>1</v>
      </c>
      <c r="D42" s="60">
        <v>111</v>
      </c>
      <c r="E42" s="61">
        <v>700501</v>
      </c>
      <c r="F42" s="58">
        <v>870</v>
      </c>
      <c r="G42" s="71">
        <v>750</v>
      </c>
      <c r="H42" s="72">
        <v>750</v>
      </c>
      <c r="I42" s="51" t="e">
        <f>ROUND(#REF!*1.05,1)</f>
        <v>#REF!</v>
      </c>
    </row>
    <row r="43" spans="1:9" ht="26.25" customHeight="1" x14ac:dyDescent="0.2">
      <c r="A43" s="29"/>
      <c r="B43" s="55" t="s">
        <v>108</v>
      </c>
      <c r="C43" s="59">
        <v>2</v>
      </c>
      <c r="D43" s="60">
        <v>0</v>
      </c>
      <c r="E43" s="61">
        <v>0</v>
      </c>
      <c r="F43" s="58">
        <v>0</v>
      </c>
      <c r="G43" s="68">
        <f>G45</f>
        <v>1571.5</v>
      </c>
      <c r="H43" s="63">
        <f>H45</f>
        <v>1650.1</v>
      </c>
      <c r="I43" s="51" t="e">
        <f>ROUND(#REF!*1.05,1)</f>
        <v>#REF!</v>
      </c>
    </row>
    <row r="44" spans="1:9" ht="18.75" customHeight="1" x14ac:dyDescent="0.2">
      <c r="A44" s="29"/>
      <c r="B44" s="55" t="s">
        <v>109</v>
      </c>
      <c r="C44" s="59">
        <v>2</v>
      </c>
      <c r="D44" s="60">
        <v>203</v>
      </c>
      <c r="E44" s="61">
        <v>0</v>
      </c>
      <c r="F44" s="58">
        <v>0</v>
      </c>
      <c r="G44" s="68">
        <f>G45</f>
        <v>1571.5</v>
      </c>
      <c r="H44" s="63">
        <f>H45</f>
        <v>1650.1</v>
      </c>
      <c r="I44" s="51">
        <f>ROUND(H90*1.05,1)</f>
        <v>1050</v>
      </c>
    </row>
    <row r="45" spans="1:9" ht="22.5" customHeight="1" x14ac:dyDescent="0.2">
      <c r="A45" s="29"/>
      <c r="B45" s="78" t="s">
        <v>41</v>
      </c>
      <c r="C45" s="80">
        <v>2</v>
      </c>
      <c r="D45" s="81">
        <v>203</v>
      </c>
      <c r="E45" s="82">
        <v>13600</v>
      </c>
      <c r="F45" s="79">
        <v>0</v>
      </c>
      <c r="G45" s="83">
        <f>G46</f>
        <v>1571.5</v>
      </c>
      <c r="H45" s="84">
        <f>H46</f>
        <v>1650.1</v>
      </c>
      <c r="I45" s="51">
        <f>ROUND(H91*1.05,1)</f>
        <v>1050</v>
      </c>
    </row>
    <row r="46" spans="1:9" ht="21.75" customHeight="1" x14ac:dyDescent="0.2">
      <c r="A46" s="29"/>
      <c r="B46" s="70" t="s">
        <v>129</v>
      </c>
      <c r="C46" s="59">
        <v>2</v>
      </c>
      <c r="D46" s="60">
        <v>203</v>
      </c>
      <c r="E46" s="61">
        <v>13600</v>
      </c>
      <c r="F46" s="58">
        <v>530</v>
      </c>
      <c r="G46" s="71">
        <v>1571.5</v>
      </c>
      <c r="H46" s="72">
        <v>1650.1</v>
      </c>
      <c r="I46" s="51" t="e">
        <f>ROUND(#REF!*1.05,1)</f>
        <v>#REF!</v>
      </c>
    </row>
    <row r="47" spans="1:9" ht="33" customHeight="1" x14ac:dyDescent="0.2">
      <c r="A47" s="29"/>
      <c r="B47" s="55" t="s">
        <v>130</v>
      </c>
      <c r="C47" s="59">
        <v>3</v>
      </c>
      <c r="D47" s="60">
        <v>0</v>
      </c>
      <c r="E47" s="61">
        <v>0</v>
      </c>
      <c r="F47" s="58">
        <v>0</v>
      </c>
      <c r="G47" s="68">
        <v>4925.1000000000004</v>
      </c>
      <c r="H47" s="63">
        <v>4925.1000000000004</v>
      </c>
      <c r="I47" s="51" t="e">
        <f>ROUND(#REF!*1.05,1)</f>
        <v>#REF!</v>
      </c>
    </row>
    <row r="48" spans="1:9" ht="42.75" customHeight="1" x14ac:dyDescent="0.2">
      <c r="A48" s="29"/>
      <c r="B48" s="55" t="s">
        <v>131</v>
      </c>
      <c r="C48" s="59">
        <v>3</v>
      </c>
      <c r="D48" s="60">
        <v>309</v>
      </c>
      <c r="E48" s="61">
        <v>0</v>
      </c>
      <c r="F48" s="58">
        <v>0</v>
      </c>
      <c r="G48" s="68">
        <v>4925.1000000000004</v>
      </c>
      <c r="H48" s="63">
        <v>4925.1000000000004</v>
      </c>
      <c r="I48" s="51">
        <f>ROUND(H137*1.05,1)</f>
        <v>251</v>
      </c>
    </row>
    <row r="49" spans="1:9" ht="38.25" customHeight="1" x14ac:dyDescent="0.2">
      <c r="A49" s="29"/>
      <c r="B49" s="78" t="s">
        <v>132</v>
      </c>
      <c r="C49" s="80">
        <v>3</v>
      </c>
      <c r="D49" s="81">
        <v>309</v>
      </c>
      <c r="E49" s="82">
        <v>2180000</v>
      </c>
      <c r="F49" s="79">
        <v>0</v>
      </c>
      <c r="G49" s="83">
        <v>4925.1000000000004</v>
      </c>
      <c r="H49" s="84">
        <v>4925.1000000000004</v>
      </c>
      <c r="I49" s="51">
        <f>ROUND(H138*1.05,1)</f>
        <v>227.9</v>
      </c>
    </row>
    <row r="50" spans="1:9" ht="17.25" customHeight="1" x14ac:dyDescent="0.2">
      <c r="A50" s="29"/>
      <c r="B50" s="56" t="s">
        <v>128</v>
      </c>
      <c r="C50" s="59">
        <v>3</v>
      </c>
      <c r="D50" s="60">
        <v>309</v>
      </c>
      <c r="E50" s="61">
        <v>2180000</v>
      </c>
      <c r="F50" s="58">
        <v>870</v>
      </c>
      <c r="G50" s="71">
        <v>4925.1000000000004</v>
      </c>
      <c r="H50" s="72">
        <v>4925.1000000000004</v>
      </c>
      <c r="I50" s="51">
        <f>ROUND(H139*1.05,1)</f>
        <v>23.1</v>
      </c>
    </row>
    <row r="51" spans="1:9" ht="21.75" customHeight="1" x14ac:dyDescent="0.2">
      <c r="A51" s="29"/>
      <c r="B51" s="55" t="s">
        <v>37</v>
      </c>
      <c r="C51" s="59">
        <v>4</v>
      </c>
      <c r="D51" s="60">
        <v>0</v>
      </c>
      <c r="E51" s="61">
        <v>0</v>
      </c>
      <c r="F51" s="58">
        <v>0</v>
      </c>
      <c r="G51" s="69">
        <v>8580.1</v>
      </c>
      <c r="H51" s="87">
        <v>9009.1</v>
      </c>
      <c r="I51" s="51">
        <f t="shared" ref="I51:I56" si="1">ROUND(H142*1.05,1)</f>
        <v>1106.5999999999999</v>
      </c>
    </row>
    <row r="52" spans="1:9" ht="32.25" customHeight="1" x14ac:dyDescent="0.2">
      <c r="A52" s="29"/>
      <c r="B52" s="55" t="s">
        <v>36</v>
      </c>
      <c r="C52" s="59">
        <v>4</v>
      </c>
      <c r="D52" s="60">
        <v>405</v>
      </c>
      <c r="E52" s="61">
        <v>0</v>
      </c>
      <c r="F52" s="58">
        <v>0</v>
      </c>
      <c r="G52" s="69">
        <v>8580.1</v>
      </c>
      <c r="H52" s="87">
        <v>9009.1</v>
      </c>
      <c r="I52" s="51">
        <f t="shared" si="1"/>
        <v>1106.5999999999999</v>
      </c>
    </row>
    <row r="53" spans="1:9" ht="30" customHeight="1" x14ac:dyDescent="0.2">
      <c r="A53" s="29"/>
      <c r="B53" s="78" t="s">
        <v>24</v>
      </c>
      <c r="C53" s="80">
        <v>4</v>
      </c>
      <c r="D53" s="81">
        <v>405</v>
      </c>
      <c r="E53" s="82">
        <v>2639900</v>
      </c>
      <c r="F53" s="79">
        <v>0</v>
      </c>
      <c r="G53" s="85">
        <f>SUM(G54:G56)</f>
        <v>8580.1</v>
      </c>
      <c r="H53" s="88">
        <f>SUM(H54:H56)</f>
        <v>9009.1</v>
      </c>
      <c r="I53" s="51">
        <f t="shared" si="1"/>
        <v>3304.1</v>
      </c>
    </row>
    <row r="54" spans="1:9" ht="26.25" customHeight="1" x14ac:dyDescent="0.2">
      <c r="A54" s="29"/>
      <c r="B54" s="56" t="s">
        <v>124</v>
      </c>
      <c r="C54" s="59">
        <v>4</v>
      </c>
      <c r="D54" s="60">
        <v>405</v>
      </c>
      <c r="E54" s="61">
        <v>2639900</v>
      </c>
      <c r="F54" s="58">
        <v>111</v>
      </c>
      <c r="G54" s="74">
        <v>6139.7</v>
      </c>
      <c r="H54" s="89">
        <v>6446.7</v>
      </c>
      <c r="I54" s="51">
        <f t="shared" si="1"/>
        <v>3304.1</v>
      </c>
    </row>
    <row r="55" spans="1:9" ht="46.5" customHeight="1" x14ac:dyDescent="0.2">
      <c r="A55" s="29"/>
      <c r="B55" s="56" t="s">
        <v>125</v>
      </c>
      <c r="C55" s="59">
        <v>4</v>
      </c>
      <c r="D55" s="60">
        <v>405</v>
      </c>
      <c r="E55" s="61">
        <v>2639900</v>
      </c>
      <c r="F55" s="58">
        <v>242</v>
      </c>
      <c r="G55" s="74">
        <v>10.6</v>
      </c>
      <c r="H55" s="89">
        <v>11.1</v>
      </c>
      <c r="I55" s="51">
        <f t="shared" si="1"/>
        <v>3304.1</v>
      </c>
    </row>
    <row r="56" spans="1:9" ht="39" customHeight="1" x14ac:dyDescent="0.2">
      <c r="A56" s="29"/>
      <c r="B56" s="56" t="s">
        <v>126</v>
      </c>
      <c r="C56" s="59">
        <v>4</v>
      </c>
      <c r="D56" s="60">
        <v>405</v>
      </c>
      <c r="E56" s="61">
        <v>2639900</v>
      </c>
      <c r="F56" s="58">
        <v>244</v>
      </c>
      <c r="G56" s="74">
        <v>2429.8000000000002</v>
      </c>
      <c r="H56" s="89">
        <v>2551.3000000000002</v>
      </c>
      <c r="I56" s="51">
        <f t="shared" si="1"/>
        <v>3304.1</v>
      </c>
    </row>
    <row r="57" spans="1:9" ht="12" customHeight="1" x14ac:dyDescent="0.2">
      <c r="A57" s="29"/>
      <c r="B57" s="55" t="s">
        <v>26</v>
      </c>
      <c r="C57" s="59">
        <v>7</v>
      </c>
      <c r="D57" s="60">
        <v>0</v>
      </c>
      <c r="E57" s="61">
        <v>0</v>
      </c>
      <c r="F57" s="58">
        <v>0</v>
      </c>
      <c r="G57" s="68">
        <f>G58+G62+G71</f>
        <v>555337.6</v>
      </c>
      <c r="H57" s="68">
        <f>H58+H62+H71</f>
        <v>582689.20000000007</v>
      </c>
      <c r="I57" s="51">
        <f>ROUND(H63*1.05,1)</f>
        <v>509343.7</v>
      </c>
    </row>
    <row r="58" spans="1:9" ht="18.75" customHeight="1" x14ac:dyDescent="0.2">
      <c r="A58" s="29"/>
      <c r="B58" s="55" t="s">
        <v>25</v>
      </c>
      <c r="C58" s="59">
        <v>7</v>
      </c>
      <c r="D58" s="60">
        <v>701</v>
      </c>
      <c r="E58" s="61">
        <v>0</v>
      </c>
      <c r="F58" s="58">
        <v>0</v>
      </c>
      <c r="G58" s="68">
        <v>35794.800000000003</v>
      </c>
      <c r="H58" s="63">
        <f>H59</f>
        <v>37584.5</v>
      </c>
      <c r="I58" s="51">
        <f>ROUND(H64*1.05,1)</f>
        <v>508370.1</v>
      </c>
    </row>
    <row r="59" spans="1:9" ht="32.25" customHeight="1" x14ac:dyDescent="0.2">
      <c r="A59" s="29"/>
      <c r="B59" s="78" t="s">
        <v>24</v>
      </c>
      <c r="C59" s="80">
        <v>7</v>
      </c>
      <c r="D59" s="81">
        <v>701</v>
      </c>
      <c r="E59" s="82">
        <v>4209900</v>
      </c>
      <c r="F59" s="79">
        <v>0</v>
      </c>
      <c r="G59" s="83">
        <v>35794.800000000003</v>
      </c>
      <c r="H59" s="84">
        <f>H60+H61</f>
        <v>37584.5</v>
      </c>
      <c r="I59" s="51" t="e">
        <f>ROUND(#REF!*1.05,1)</f>
        <v>#REF!</v>
      </c>
    </row>
    <row r="60" spans="1:9" ht="63.75" customHeight="1" x14ac:dyDescent="0.2">
      <c r="A60" s="29"/>
      <c r="B60" s="76" t="s">
        <v>143</v>
      </c>
      <c r="C60" s="59">
        <v>7</v>
      </c>
      <c r="D60" s="60">
        <v>701</v>
      </c>
      <c r="E60" s="61">
        <v>4209900</v>
      </c>
      <c r="F60" s="58">
        <v>611</v>
      </c>
      <c r="G60" s="71">
        <v>33581.4</v>
      </c>
      <c r="H60" s="72">
        <v>35260.5</v>
      </c>
      <c r="I60" s="51">
        <f>ROUND(H65*1.05,1)</f>
        <v>973.6</v>
      </c>
    </row>
    <row r="61" spans="1:9" ht="38.25" customHeight="1" x14ac:dyDescent="0.2">
      <c r="A61" s="29"/>
      <c r="B61" s="76" t="s">
        <v>144</v>
      </c>
      <c r="C61" s="59">
        <v>7</v>
      </c>
      <c r="D61" s="60">
        <v>701</v>
      </c>
      <c r="E61" s="61">
        <v>4209900</v>
      </c>
      <c r="F61" s="58">
        <v>612</v>
      </c>
      <c r="G61" s="71">
        <v>2213.4</v>
      </c>
      <c r="H61" s="72">
        <v>2324</v>
      </c>
      <c r="I61" s="51">
        <f>ROUND(H66*1.05,1)</f>
        <v>40629.199999999997</v>
      </c>
    </row>
    <row r="62" spans="1:9" ht="36.75" customHeight="1" x14ac:dyDescent="0.2">
      <c r="A62" s="29"/>
      <c r="B62" s="55" t="s">
        <v>35</v>
      </c>
      <c r="C62" s="59">
        <v>7</v>
      </c>
      <c r="D62" s="60">
        <v>702</v>
      </c>
      <c r="E62" s="61">
        <v>0</v>
      </c>
      <c r="F62" s="58">
        <v>0</v>
      </c>
      <c r="G62" s="68">
        <f>G63+G66+G69</f>
        <v>507145.3</v>
      </c>
      <c r="H62" s="68">
        <f>H63+H66+H69</f>
        <v>532087.30000000005</v>
      </c>
      <c r="I62" s="51">
        <f>ROUND(H68*1.05,1)</f>
        <v>75.5</v>
      </c>
    </row>
    <row r="63" spans="1:9" ht="43.5" customHeight="1" x14ac:dyDescent="0.2">
      <c r="A63" s="29"/>
      <c r="B63" s="78" t="s">
        <v>24</v>
      </c>
      <c r="C63" s="80">
        <v>7</v>
      </c>
      <c r="D63" s="81">
        <v>702</v>
      </c>
      <c r="E63" s="82">
        <v>4219900</v>
      </c>
      <c r="F63" s="79">
        <v>0</v>
      </c>
      <c r="G63" s="83">
        <f>SUM(G64:G65)</f>
        <v>461989.7</v>
      </c>
      <c r="H63" s="83">
        <f>SUM(H64:H65)</f>
        <v>485089.2</v>
      </c>
      <c r="I63" s="51">
        <f>ROUND(H69*1.05,1)</f>
        <v>8718.7999999999993</v>
      </c>
    </row>
    <row r="64" spans="1:9" ht="56.25" customHeight="1" x14ac:dyDescent="0.2">
      <c r="A64" s="29"/>
      <c r="B64" s="56" t="s">
        <v>143</v>
      </c>
      <c r="C64" s="59">
        <v>7</v>
      </c>
      <c r="D64" s="60">
        <v>702</v>
      </c>
      <c r="E64" s="61">
        <v>4219900</v>
      </c>
      <c r="F64" s="58">
        <v>611</v>
      </c>
      <c r="G64" s="71">
        <v>461106.7</v>
      </c>
      <c r="H64" s="72">
        <v>484162</v>
      </c>
      <c r="I64" s="51">
        <f>ROUND(H70*1.05,1)</f>
        <v>8718.7999999999993</v>
      </c>
    </row>
    <row r="65" spans="1:9" ht="29.25" customHeight="1" x14ac:dyDescent="0.2">
      <c r="A65" s="29"/>
      <c r="B65" s="75" t="s">
        <v>144</v>
      </c>
      <c r="C65" s="59">
        <v>7</v>
      </c>
      <c r="D65" s="60">
        <v>702</v>
      </c>
      <c r="E65" s="61">
        <v>4219900</v>
      </c>
      <c r="F65" s="73">
        <v>612</v>
      </c>
      <c r="G65" s="71">
        <f>883</f>
        <v>883</v>
      </c>
      <c r="H65" s="72">
        <f>927.2</f>
        <v>927.2</v>
      </c>
      <c r="I65" s="51">
        <f>ROUND(H72*1.05,1)</f>
        <v>5764.7</v>
      </c>
    </row>
    <row r="66" spans="1:9" ht="30.75" customHeight="1" x14ac:dyDescent="0.2">
      <c r="A66" s="29"/>
      <c r="B66" s="78" t="s">
        <v>24</v>
      </c>
      <c r="C66" s="80">
        <v>7</v>
      </c>
      <c r="D66" s="81">
        <v>702</v>
      </c>
      <c r="E66" s="82">
        <v>4239900</v>
      </c>
      <c r="F66" s="79">
        <v>0</v>
      </c>
      <c r="G66" s="83">
        <f>SUM(G67:G68)</f>
        <v>36852</v>
      </c>
      <c r="H66" s="83">
        <f>SUM(H67:H68)</f>
        <v>38694.5</v>
      </c>
      <c r="I66" s="51">
        <f>ROUND(H73*1.05,1)</f>
        <v>2907.6</v>
      </c>
    </row>
    <row r="67" spans="1:9" ht="51" customHeight="1" x14ac:dyDescent="0.2">
      <c r="A67" s="29"/>
      <c r="B67" s="56" t="s">
        <v>143</v>
      </c>
      <c r="C67" s="59">
        <v>7</v>
      </c>
      <c r="D67" s="60">
        <v>702</v>
      </c>
      <c r="E67" s="61">
        <v>4239900</v>
      </c>
      <c r="F67" s="58">
        <v>611</v>
      </c>
      <c r="G67" s="71">
        <v>36783.599999999999</v>
      </c>
      <c r="H67" s="72">
        <v>38622.6</v>
      </c>
      <c r="I67" s="51">
        <f>ROUND(H74*1.05,1)</f>
        <v>2857.2</v>
      </c>
    </row>
    <row r="68" spans="1:9" ht="30" customHeight="1" x14ac:dyDescent="0.2">
      <c r="A68" s="29"/>
      <c r="B68" s="75" t="s">
        <v>144</v>
      </c>
      <c r="C68" s="59">
        <v>7</v>
      </c>
      <c r="D68" s="60">
        <v>702</v>
      </c>
      <c r="E68" s="61">
        <v>4239900</v>
      </c>
      <c r="F68" s="58">
        <v>612</v>
      </c>
      <c r="G68" s="71">
        <v>68.400000000000006</v>
      </c>
      <c r="H68" s="72">
        <v>71.900000000000006</v>
      </c>
      <c r="I68" s="51">
        <f>ROUND(H76*1.05,1)</f>
        <v>7157.3</v>
      </c>
    </row>
    <row r="69" spans="1:9" ht="35.25" customHeight="1" x14ac:dyDescent="0.2">
      <c r="A69" s="29"/>
      <c r="B69" s="78" t="s">
        <v>162</v>
      </c>
      <c r="C69" s="80">
        <v>7</v>
      </c>
      <c r="D69" s="81">
        <v>702</v>
      </c>
      <c r="E69" s="82">
        <v>5200901</v>
      </c>
      <c r="F69" s="79">
        <v>0</v>
      </c>
      <c r="G69" s="83">
        <v>8303.6</v>
      </c>
      <c r="H69" s="84">
        <v>8303.6</v>
      </c>
      <c r="I69" s="51">
        <f>ROUND(H77*1.05,1)</f>
        <v>746.2</v>
      </c>
    </row>
    <row r="70" spans="1:9" ht="53.25" customHeight="1" x14ac:dyDescent="0.2">
      <c r="A70" s="29"/>
      <c r="B70" s="56" t="s">
        <v>143</v>
      </c>
      <c r="C70" s="59">
        <v>7</v>
      </c>
      <c r="D70" s="60">
        <v>702</v>
      </c>
      <c r="E70" s="61">
        <v>5200901</v>
      </c>
      <c r="F70" s="58">
        <v>611</v>
      </c>
      <c r="G70" s="71">
        <v>8303.6</v>
      </c>
      <c r="H70" s="72">
        <v>8303.6</v>
      </c>
      <c r="I70" s="51" t="e">
        <f>ROUND(#REF!*1.05,1)</f>
        <v>#REF!</v>
      </c>
    </row>
    <row r="71" spans="1:9" ht="27" customHeight="1" x14ac:dyDescent="0.2">
      <c r="A71" s="29"/>
      <c r="B71" s="55" t="s">
        <v>23</v>
      </c>
      <c r="C71" s="59">
        <v>7</v>
      </c>
      <c r="D71" s="60">
        <v>709</v>
      </c>
      <c r="E71" s="61">
        <v>0</v>
      </c>
      <c r="F71" s="58">
        <v>0</v>
      </c>
      <c r="G71" s="68">
        <f>G72+G75</f>
        <v>12397.5</v>
      </c>
      <c r="H71" s="68">
        <f>H72+H75</f>
        <v>13017.4</v>
      </c>
      <c r="I71" s="51" t="e">
        <f>ROUND(#REF!*1.05,1)</f>
        <v>#REF!</v>
      </c>
    </row>
    <row r="72" spans="1:9" ht="27" customHeight="1" x14ac:dyDescent="0.2">
      <c r="A72" s="29"/>
      <c r="B72" s="78" t="s">
        <v>77</v>
      </c>
      <c r="C72" s="80">
        <v>7</v>
      </c>
      <c r="D72" s="81">
        <v>709</v>
      </c>
      <c r="E72" s="82">
        <v>20400</v>
      </c>
      <c r="F72" s="79">
        <v>0</v>
      </c>
      <c r="G72" s="83">
        <f>G73+G74</f>
        <v>5228.7</v>
      </c>
      <c r="H72" s="83">
        <f>H73+H74</f>
        <v>5490.2</v>
      </c>
      <c r="I72" s="51" t="e">
        <f>ROUND(#REF!*1.05,1)</f>
        <v>#REF!</v>
      </c>
    </row>
    <row r="73" spans="1:9" ht="21.75" customHeight="1" x14ac:dyDescent="0.2">
      <c r="A73" s="29"/>
      <c r="B73" s="56" t="s">
        <v>124</v>
      </c>
      <c r="C73" s="59">
        <v>7</v>
      </c>
      <c r="D73" s="60">
        <v>709</v>
      </c>
      <c r="E73" s="61">
        <v>20400</v>
      </c>
      <c r="F73" s="58">
        <v>121</v>
      </c>
      <c r="G73" s="71">
        <f>1655.7+981.5</f>
        <v>2637.2</v>
      </c>
      <c r="H73" s="72">
        <v>2769.1</v>
      </c>
      <c r="I73" s="51" t="e">
        <f>ROUND(#REF!*1.05,1)</f>
        <v>#REF!</v>
      </c>
    </row>
    <row r="74" spans="1:9" ht="33" customHeight="1" x14ac:dyDescent="0.2">
      <c r="A74" s="29"/>
      <c r="B74" s="56" t="s">
        <v>126</v>
      </c>
      <c r="C74" s="59">
        <v>7</v>
      </c>
      <c r="D74" s="60">
        <v>709</v>
      </c>
      <c r="E74" s="61">
        <v>20400</v>
      </c>
      <c r="F74" s="58">
        <v>244</v>
      </c>
      <c r="G74" s="71">
        <f>302+2289.5</f>
        <v>2591.5</v>
      </c>
      <c r="H74" s="72">
        <v>2721.1</v>
      </c>
      <c r="I74" s="51" t="e">
        <f>ROUND(#REF!*1.05,1)</f>
        <v>#REF!</v>
      </c>
    </row>
    <row r="75" spans="1:9" ht="31.5" customHeight="1" x14ac:dyDescent="0.2">
      <c r="A75" s="29"/>
      <c r="B75" s="78" t="s">
        <v>24</v>
      </c>
      <c r="C75" s="80">
        <v>7</v>
      </c>
      <c r="D75" s="81">
        <v>709</v>
      </c>
      <c r="E75" s="82">
        <v>4529900</v>
      </c>
      <c r="F75" s="79">
        <v>0</v>
      </c>
      <c r="G75" s="83">
        <v>7168.8</v>
      </c>
      <c r="H75" s="84">
        <v>7527.2</v>
      </c>
      <c r="I75" s="51" t="e">
        <f>ROUND(#REF!*1.05,1)</f>
        <v>#REF!</v>
      </c>
    </row>
    <row r="76" spans="1:9" ht="22.5" customHeight="1" x14ac:dyDescent="0.2">
      <c r="A76" s="29"/>
      <c r="B76" s="56" t="s">
        <v>124</v>
      </c>
      <c r="C76" s="59">
        <v>7</v>
      </c>
      <c r="D76" s="60">
        <v>709</v>
      </c>
      <c r="E76" s="61">
        <v>4529900</v>
      </c>
      <c r="F76" s="58">
        <v>111</v>
      </c>
      <c r="G76" s="71">
        <v>6491.9</v>
      </c>
      <c r="H76" s="72">
        <v>6816.5</v>
      </c>
      <c r="I76" s="51" t="e">
        <f>ROUND(#REF!*1.05,1)</f>
        <v>#REF!</v>
      </c>
    </row>
    <row r="77" spans="1:9" ht="36.75" customHeight="1" x14ac:dyDescent="0.2">
      <c r="A77" s="29"/>
      <c r="B77" s="56" t="s">
        <v>126</v>
      </c>
      <c r="C77" s="59">
        <v>7</v>
      </c>
      <c r="D77" s="60">
        <v>709</v>
      </c>
      <c r="E77" s="61">
        <v>4529900</v>
      </c>
      <c r="F77" s="58">
        <v>244</v>
      </c>
      <c r="G77" s="71">
        <v>676.9</v>
      </c>
      <c r="H77" s="72">
        <v>710.7</v>
      </c>
      <c r="I77" s="51">
        <f>ROUND(H78*1.05,1)</f>
        <v>12458</v>
      </c>
    </row>
    <row r="78" spans="1:9" ht="21.75" customHeight="1" x14ac:dyDescent="0.2">
      <c r="A78" s="29"/>
      <c r="B78" s="55" t="s">
        <v>137</v>
      </c>
      <c r="C78" s="59">
        <v>8</v>
      </c>
      <c r="D78" s="60">
        <v>0</v>
      </c>
      <c r="E78" s="61">
        <v>0</v>
      </c>
      <c r="F78" s="58">
        <v>0</v>
      </c>
      <c r="G78" s="68">
        <f>G79+G86</f>
        <v>11347.400000000001</v>
      </c>
      <c r="H78" s="68">
        <f>H79+H86</f>
        <v>11864.8</v>
      </c>
      <c r="I78" s="51">
        <f>ROUND(H57*1.05,1)</f>
        <v>611823.69999999995</v>
      </c>
    </row>
    <row r="79" spans="1:9" ht="30.75" customHeight="1" x14ac:dyDescent="0.2">
      <c r="A79" s="29"/>
      <c r="B79" s="55" t="s">
        <v>34</v>
      </c>
      <c r="C79" s="59">
        <v>8</v>
      </c>
      <c r="D79" s="60">
        <v>801</v>
      </c>
      <c r="E79" s="61">
        <v>0</v>
      </c>
      <c r="F79" s="58">
        <v>0</v>
      </c>
      <c r="G79" s="68">
        <f>G80+G83</f>
        <v>7988.1</v>
      </c>
      <c r="H79" s="68">
        <f>H80+H83</f>
        <v>8387.5</v>
      </c>
      <c r="I79" s="51">
        <f>ROUND(H58*1.05,1)</f>
        <v>39463.699999999997</v>
      </c>
    </row>
    <row r="80" spans="1:9" ht="39" customHeight="1" x14ac:dyDescent="0.2">
      <c r="A80" s="29"/>
      <c r="B80" s="78" t="s">
        <v>24</v>
      </c>
      <c r="C80" s="80">
        <v>8</v>
      </c>
      <c r="D80" s="81">
        <v>801</v>
      </c>
      <c r="E80" s="82">
        <v>4409900</v>
      </c>
      <c r="F80" s="79">
        <v>0</v>
      </c>
      <c r="G80" s="83">
        <v>3573.9</v>
      </c>
      <c r="H80" s="84">
        <v>3752.6</v>
      </c>
      <c r="I80" s="51">
        <f>ROUND(H59*1.05,1)</f>
        <v>39463.699999999997</v>
      </c>
    </row>
    <row r="81" spans="1:9" ht="51" customHeight="1" x14ac:dyDescent="0.2">
      <c r="A81" s="29"/>
      <c r="B81" s="56" t="s">
        <v>143</v>
      </c>
      <c r="C81" s="59">
        <v>8</v>
      </c>
      <c r="D81" s="60">
        <v>801</v>
      </c>
      <c r="E81" s="61">
        <v>4409900</v>
      </c>
      <c r="F81" s="58">
        <v>611</v>
      </c>
      <c r="G81" s="71">
        <v>3562.5</v>
      </c>
      <c r="H81" s="72">
        <v>3740.6</v>
      </c>
      <c r="I81" s="51">
        <f>ROUND(H60*1.05,1)</f>
        <v>37023.5</v>
      </c>
    </row>
    <row r="82" spans="1:9" ht="26.25" customHeight="1" x14ac:dyDescent="0.2">
      <c r="A82" s="29"/>
      <c r="B82" s="56" t="s">
        <v>144</v>
      </c>
      <c r="C82" s="59">
        <v>8</v>
      </c>
      <c r="D82" s="60">
        <v>801</v>
      </c>
      <c r="E82" s="61">
        <v>4409900</v>
      </c>
      <c r="F82" s="58">
        <v>612</v>
      </c>
      <c r="G82" s="71">
        <v>11.4</v>
      </c>
      <c r="H82" s="72">
        <v>12</v>
      </c>
      <c r="I82" s="51" t="e">
        <f>ROUND(#REF!*1.05,1)</f>
        <v>#REF!</v>
      </c>
    </row>
    <row r="83" spans="1:9" ht="40.5" customHeight="1" x14ac:dyDescent="0.2">
      <c r="A83" s="29"/>
      <c r="B83" s="78" t="s">
        <v>24</v>
      </c>
      <c r="C83" s="80">
        <v>8</v>
      </c>
      <c r="D83" s="81">
        <v>801</v>
      </c>
      <c r="E83" s="82">
        <v>4429900</v>
      </c>
      <c r="F83" s="79">
        <v>0</v>
      </c>
      <c r="G83" s="83">
        <v>4414.2</v>
      </c>
      <c r="H83" s="84">
        <v>4634.8999999999996</v>
      </c>
      <c r="I83" s="51" t="e">
        <f>ROUND(#REF!*1.05,1)</f>
        <v>#REF!</v>
      </c>
    </row>
    <row r="84" spans="1:9" ht="45" customHeight="1" x14ac:dyDescent="0.2">
      <c r="A84" s="29"/>
      <c r="B84" s="56" t="s">
        <v>143</v>
      </c>
      <c r="C84" s="59">
        <v>8</v>
      </c>
      <c r="D84" s="60">
        <v>801</v>
      </c>
      <c r="E84" s="61">
        <v>4429900</v>
      </c>
      <c r="F84" s="58">
        <v>611</v>
      </c>
      <c r="G84" s="71">
        <v>4395.8999999999996</v>
      </c>
      <c r="H84" s="72">
        <v>4615.6000000000004</v>
      </c>
      <c r="I84" s="51" t="e">
        <f>ROUND(#REF!*1.05,1)</f>
        <v>#REF!</v>
      </c>
    </row>
    <row r="85" spans="1:9" ht="30" customHeight="1" x14ac:dyDescent="0.2">
      <c r="A85" s="29"/>
      <c r="B85" s="56" t="s">
        <v>144</v>
      </c>
      <c r="C85" s="59">
        <v>8</v>
      </c>
      <c r="D85" s="60">
        <v>801</v>
      </c>
      <c r="E85" s="61">
        <v>4429900</v>
      </c>
      <c r="F85" s="58">
        <v>612</v>
      </c>
      <c r="G85" s="71">
        <v>18.3</v>
      </c>
      <c r="H85" s="72">
        <v>19.3</v>
      </c>
      <c r="I85" s="51" t="e">
        <f>ROUND(#REF!*1.05,1)</f>
        <v>#REF!</v>
      </c>
    </row>
    <row r="86" spans="1:9" ht="38.25" customHeight="1" x14ac:dyDescent="0.2">
      <c r="A86" s="29"/>
      <c r="B86" s="55" t="s">
        <v>112</v>
      </c>
      <c r="C86" s="59">
        <v>8</v>
      </c>
      <c r="D86" s="60">
        <v>804</v>
      </c>
      <c r="E86" s="61">
        <v>0</v>
      </c>
      <c r="F86" s="58">
        <v>0</v>
      </c>
      <c r="G86" s="68">
        <f>G87+G90+G92</f>
        <v>3359.3</v>
      </c>
      <c r="H86" s="68">
        <f>H87+H90+H92</f>
        <v>3477.3</v>
      </c>
      <c r="I86" s="51" t="e">
        <f>ROUND(#REF!*1.05,1)</f>
        <v>#REF!</v>
      </c>
    </row>
    <row r="87" spans="1:9" ht="21.75" customHeight="1" x14ac:dyDescent="0.2">
      <c r="A87" s="29"/>
      <c r="B87" s="78" t="s">
        <v>77</v>
      </c>
      <c r="C87" s="80">
        <v>8</v>
      </c>
      <c r="D87" s="81">
        <v>804</v>
      </c>
      <c r="E87" s="82">
        <v>20400</v>
      </c>
      <c r="F87" s="79">
        <v>0</v>
      </c>
      <c r="G87" s="83">
        <v>997.6</v>
      </c>
      <c r="H87" s="84">
        <v>1047.5</v>
      </c>
      <c r="I87" s="51">
        <f>ROUND(H24*1.05,1)</f>
        <v>2495</v>
      </c>
    </row>
    <row r="88" spans="1:9" ht="41.25" customHeight="1" x14ac:dyDescent="0.2">
      <c r="A88" s="29"/>
      <c r="B88" s="56" t="s">
        <v>106</v>
      </c>
      <c r="C88" s="59">
        <v>8</v>
      </c>
      <c r="D88" s="60">
        <v>804</v>
      </c>
      <c r="E88" s="61">
        <v>20400</v>
      </c>
      <c r="F88" s="58">
        <v>121</v>
      </c>
      <c r="G88" s="71">
        <v>816.6</v>
      </c>
      <c r="H88" s="72">
        <v>857.4</v>
      </c>
      <c r="I88" s="51">
        <f>ROUND(H25*1.05,1)</f>
        <v>1593.6</v>
      </c>
    </row>
    <row r="89" spans="1:9" ht="36" customHeight="1" x14ac:dyDescent="0.2">
      <c r="A89" s="29"/>
      <c r="B89" s="56" t="s">
        <v>126</v>
      </c>
      <c r="C89" s="59">
        <v>8</v>
      </c>
      <c r="D89" s="60">
        <v>804</v>
      </c>
      <c r="E89" s="61">
        <v>20400</v>
      </c>
      <c r="F89" s="58">
        <v>244</v>
      </c>
      <c r="G89" s="71">
        <v>181</v>
      </c>
      <c r="H89" s="72">
        <v>190.1</v>
      </c>
      <c r="I89" s="51">
        <f>ROUND(H26*1.05,1)</f>
        <v>981.6</v>
      </c>
    </row>
    <row r="90" spans="1:9" ht="30" customHeight="1" x14ac:dyDescent="0.2">
      <c r="A90" s="29"/>
      <c r="B90" s="78" t="s">
        <v>138</v>
      </c>
      <c r="C90" s="80">
        <v>8</v>
      </c>
      <c r="D90" s="81">
        <v>804</v>
      </c>
      <c r="E90" s="82">
        <v>4400100</v>
      </c>
      <c r="F90" s="79">
        <v>0</v>
      </c>
      <c r="G90" s="83">
        <f>G91</f>
        <v>1000</v>
      </c>
      <c r="H90" s="84">
        <f>1000</f>
        <v>1000</v>
      </c>
      <c r="I90" s="51">
        <f>ROUND(H29*1.05,1)</f>
        <v>901.4</v>
      </c>
    </row>
    <row r="91" spans="1:9" ht="33.75" customHeight="1" x14ac:dyDescent="0.2">
      <c r="A91" s="29"/>
      <c r="B91" s="70" t="s">
        <v>126</v>
      </c>
      <c r="C91" s="59">
        <v>8</v>
      </c>
      <c r="D91" s="60">
        <v>804</v>
      </c>
      <c r="E91" s="61">
        <v>4400100</v>
      </c>
      <c r="F91" s="58">
        <v>244</v>
      </c>
      <c r="G91" s="71">
        <f>1000</f>
        <v>1000</v>
      </c>
      <c r="H91" s="72">
        <f>1000</f>
        <v>1000</v>
      </c>
      <c r="I91" s="51"/>
    </row>
    <row r="92" spans="1:9" ht="33.75" customHeight="1" x14ac:dyDescent="0.2">
      <c r="A92" s="29"/>
      <c r="B92" s="78" t="s">
        <v>24</v>
      </c>
      <c r="C92" s="80">
        <v>8</v>
      </c>
      <c r="D92" s="81">
        <v>804</v>
      </c>
      <c r="E92" s="82">
        <v>4529900</v>
      </c>
      <c r="F92" s="79">
        <v>0</v>
      </c>
      <c r="G92" s="83">
        <v>1361.7</v>
      </c>
      <c r="H92" s="84">
        <v>1429.8</v>
      </c>
      <c r="I92" s="51"/>
    </row>
    <row r="93" spans="1:9" ht="32.25" customHeight="1" x14ac:dyDescent="0.2">
      <c r="A93" s="29"/>
      <c r="B93" s="56" t="s">
        <v>124</v>
      </c>
      <c r="C93" s="59">
        <v>8</v>
      </c>
      <c r="D93" s="60">
        <v>804</v>
      </c>
      <c r="E93" s="61">
        <v>4529900</v>
      </c>
      <c r="F93" s="58">
        <v>111</v>
      </c>
      <c r="G93" s="71">
        <v>1232.5</v>
      </c>
      <c r="H93" s="72">
        <v>1294.0999999999999</v>
      </c>
      <c r="I93" s="51"/>
    </row>
    <row r="94" spans="1:9" ht="33.75" customHeight="1" x14ac:dyDescent="0.2">
      <c r="A94" s="29"/>
      <c r="B94" s="56" t="s">
        <v>126</v>
      </c>
      <c r="C94" s="59">
        <v>8</v>
      </c>
      <c r="D94" s="60">
        <v>804</v>
      </c>
      <c r="E94" s="61">
        <v>4529900</v>
      </c>
      <c r="F94" s="58">
        <v>244</v>
      </c>
      <c r="G94" s="71">
        <v>129.19999999999999</v>
      </c>
      <c r="H94" s="72">
        <v>135.69999999999999</v>
      </c>
      <c r="I94" s="51"/>
    </row>
    <row r="95" spans="1:9" ht="25.5" customHeight="1" x14ac:dyDescent="0.2">
      <c r="A95" s="29"/>
      <c r="B95" s="55" t="s">
        <v>145</v>
      </c>
      <c r="C95" s="59">
        <v>9</v>
      </c>
      <c r="D95" s="60">
        <v>0</v>
      </c>
      <c r="E95" s="61">
        <v>0</v>
      </c>
      <c r="F95" s="58">
        <v>0</v>
      </c>
      <c r="G95" s="68">
        <f>G96+G100+G107</f>
        <v>53691.599999999991</v>
      </c>
      <c r="H95" s="63">
        <f>H96+H100+H107</f>
        <v>56376.200000000004</v>
      </c>
      <c r="I95" s="51"/>
    </row>
    <row r="96" spans="1:9" ht="21.75" customHeight="1" x14ac:dyDescent="0.2">
      <c r="A96" s="29"/>
      <c r="B96" s="55" t="s">
        <v>33</v>
      </c>
      <c r="C96" s="59">
        <v>9</v>
      </c>
      <c r="D96" s="60">
        <v>901</v>
      </c>
      <c r="E96" s="61">
        <v>0</v>
      </c>
      <c r="F96" s="58">
        <v>0</v>
      </c>
      <c r="G96" s="68">
        <f>44996.7</f>
        <v>44996.7</v>
      </c>
      <c r="H96" s="63">
        <v>47246.5</v>
      </c>
      <c r="I96" s="51"/>
    </row>
    <row r="97" spans="1:9" ht="32.25" customHeight="1" x14ac:dyDescent="0.2">
      <c r="A97" s="29"/>
      <c r="B97" s="78" t="s">
        <v>24</v>
      </c>
      <c r="C97" s="80">
        <v>9</v>
      </c>
      <c r="D97" s="81">
        <v>901</v>
      </c>
      <c r="E97" s="82">
        <v>4709900</v>
      </c>
      <c r="F97" s="79">
        <v>0</v>
      </c>
      <c r="G97" s="83">
        <v>44996.7</v>
      </c>
      <c r="H97" s="84">
        <v>47246.5</v>
      </c>
      <c r="I97" s="51"/>
    </row>
    <row r="98" spans="1:9" ht="62.25" customHeight="1" x14ac:dyDescent="0.2">
      <c r="A98" s="29"/>
      <c r="B98" s="76" t="s">
        <v>143</v>
      </c>
      <c r="C98" s="59">
        <v>9</v>
      </c>
      <c r="D98" s="60">
        <v>901</v>
      </c>
      <c r="E98" s="61">
        <v>4709900</v>
      </c>
      <c r="F98" s="58">
        <v>611</v>
      </c>
      <c r="G98" s="71">
        <v>43121.599999999999</v>
      </c>
      <c r="H98" s="72">
        <v>45277.7</v>
      </c>
      <c r="I98" s="51"/>
    </row>
    <row r="99" spans="1:9" ht="12.75" customHeight="1" x14ac:dyDescent="0.2">
      <c r="A99" s="29"/>
      <c r="B99" s="76"/>
      <c r="C99" s="59">
        <v>9</v>
      </c>
      <c r="D99" s="60">
        <v>901</v>
      </c>
      <c r="E99" s="61">
        <v>4709900</v>
      </c>
      <c r="F99" s="58">
        <v>612</v>
      </c>
      <c r="G99" s="71">
        <v>1875.1</v>
      </c>
      <c r="H99" s="72">
        <v>1968.8</v>
      </c>
      <c r="I99" s="51"/>
    </row>
    <row r="100" spans="1:9" ht="12.75" customHeight="1" x14ac:dyDescent="0.2">
      <c r="A100" s="29"/>
      <c r="B100" s="55" t="s">
        <v>32</v>
      </c>
      <c r="C100" s="59">
        <v>9</v>
      </c>
      <c r="D100" s="60">
        <v>902</v>
      </c>
      <c r="E100" s="61">
        <v>0</v>
      </c>
      <c r="F100" s="58">
        <v>0</v>
      </c>
      <c r="G100" s="68">
        <f>G101+G104</f>
        <v>8453.1999999999989</v>
      </c>
      <c r="H100" s="63">
        <f>H101+H104</f>
        <v>8875.9</v>
      </c>
      <c r="I100" s="51"/>
    </row>
    <row r="101" spans="1:9" ht="36.75" customHeight="1" x14ac:dyDescent="0.2">
      <c r="A101" s="29"/>
      <c r="B101" s="78" t="s">
        <v>24</v>
      </c>
      <c r="C101" s="80">
        <v>9</v>
      </c>
      <c r="D101" s="81">
        <v>902</v>
      </c>
      <c r="E101" s="82">
        <v>4719900</v>
      </c>
      <c r="F101" s="79">
        <v>0</v>
      </c>
      <c r="G101" s="83">
        <v>1195.3</v>
      </c>
      <c r="H101" s="84">
        <v>1255.0999999999999</v>
      </c>
      <c r="I101" s="51"/>
    </row>
    <row r="102" spans="1:9" ht="62.25" customHeight="1" x14ac:dyDescent="0.2">
      <c r="A102" s="29"/>
      <c r="B102" s="76" t="s">
        <v>143</v>
      </c>
      <c r="C102" s="59">
        <v>9</v>
      </c>
      <c r="D102" s="60">
        <v>902</v>
      </c>
      <c r="E102" s="61">
        <v>4719900</v>
      </c>
      <c r="F102" s="58">
        <v>611</v>
      </c>
      <c r="G102" s="71">
        <v>1109.9000000000001</v>
      </c>
      <c r="H102" s="72">
        <v>1165.4000000000001</v>
      </c>
      <c r="I102" s="51"/>
    </row>
    <row r="103" spans="1:9" ht="44.25" customHeight="1" x14ac:dyDescent="0.2">
      <c r="A103" s="29"/>
      <c r="B103" s="76" t="s">
        <v>144</v>
      </c>
      <c r="C103" s="59">
        <v>9</v>
      </c>
      <c r="D103" s="60">
        <v>902</v>
      </c>
      <c r="E103" s="61">
        <v>4719900</v>
      </c>
      <c r="F103" s="73">
        <v>612</v>
      </c>
      <c r="G103" s="71">
        <v>85.4</v>
      </c>
      <c r="H103" s="72">
        <v>89.7</v>
      </c>
      <c r="I103" s="51"/>
    </row>
    <row r="104" spans="1:9" ht="35.25" customHeight="1" x14ac:dyDescent="0.2">
      <c r="A104" s="29"/>
      <c r="B104" s="78" t="s">
        <v>31</v>
      </c>
      <c r="C104" s="80">
        <v>9</v>
      </c>
      <c r="D104" s="81">
        <v>902</v>
      </c>
      <c r="E104" s="82">
        <v>4789900</v>
      </c>
      <c r="F104" s="79">
        <v>0</v>
      </c>
      <c r="G104" s="83">
        <v>7257.9</v>
      </c>
      <c r="H104" s="84">
        <v>7620.8</v>
      </c>
      <c r="I104" s="51"/>
    </row>
    <row r="105" spans="1:9" ht="57.75" customHeight="1" x14ac:dyDescent="0.2">
      <c r="A105" s="29"/>
      <c r="B105" s="76" t="s">
        <v>143</v>
      </c>
      <c r="C105" s="59">
        <v>9</v>
      </c>
      <c r="D105" s="60">
        <v>902</v>
      </c>
      <c r="E105" s="61">
        <v>4789900</v>
      </c>
      <c r="F105" s="58">
        <v>611</v>
      </c>
      <c r="G105" s="71">
        <v>6514.4</v>
      </c>
      <c r="H105" s="72">
        <v>6840.1</v>
      </c>
      <c r="I105" s="51"/>
    </row>
    <row r="106" spans="1:9" ht="36.75" customHeight="1" x14ac:dyDescent="0.2">
      <c r="A106" s="29"/>
      <c r="B106" s="76" t="s">
        <v>144</v>
      </c>
      <c r="C106" s="59">
        <v>9</v>
      </c>
      <c r="D106" s="60">
        <v>902</v>
      </c>
      <c r="E106" s="61">
        <v>4789900</v>
      </c>
      <c r="F106" s="58">
        <v>612</v>
      </c>
      <c r="G106" s="71">
        <v>743.5</v>
      </c>
      <c r="H106" s="72">
        <v>780.7</v>
      </c>
      <c r="I106" s="51"/>
    </row>
    <row r="107" spans="1:9" ht="33.75" customHeight="1" x14ac:dyDescent="0.2">
      <c r="A107" s="29"/>
      <c r="B107" s="55" t="s">
        <v>113</v>
      </c>
      <c r="C107" s="59">
        <v>9</v>
      </c>
      <c r="D107" s="60">
        <v>909</v>
      </c>
      <c r="E107" s="61">
        <v>0</v>
      </c>
      <c r="F107" s="58">
        <v>0</v>
      </c>
      <c r="G107" s="68">
        <v>241.7</v>
      </c>
      <c r="H107" s="63">
        <v>253.8</v>
      </c>
      <c r="I107" s="51"/>
    </row>
    <row r="108" spans="1:9" ht="30" customHeight="1" x14ac:dyDescent="0.2">
      <c r="A108" s="29"/>
      <c r="B108" s="78" t="s">
        <v>24</v>
      </c>
      <c r="C108" s="80">
        <v>9</v>
      </c>
      <c r="D108" s="81">
        <v>909</v>
      </c>
      <c r="E108" s="82">
        <v>4529900</v>
      </c>
      <c r="F108" s="79">
        <v>0</v>
      </c>
      <c r="G108" s="83">
        <v>241.7</v>
      </c>
      <c r="H108" s="84">
        <v>253.8</v>
      </c>
      <c r="I108" s="51"/>
    </row>
    <row r="109" spans="1:9" ht="33" customHeight="1" x14ac:dyDescent="0.2">
      <c r="A109" s="29"/>
      <c r="B109" s="76" t="s">
        <v>126</v>
      </c>
      <c r="C109" s="59">
        <v>9</v>
      </c>
      <c r="D109" s="60">
        <v>909</v>
      </c>
      <c r="E109" s="61">
        <v>4529900</v>
      </c>
      <c r="F109" s="58">
        <v>244</v>
      </c>
      <c r="G109" s="71">
        <v>241.7</v>
      </c>
      <c r="H109" s="72">
        <v>253.8</v>
      </c>
      <c r="I109" s="51"/>
    </row>
    <row r="110" spans="1:9" ht="21" customHeight="1" x14ac:dyDescent="0.2">
      <c r="A110" s="29"/>
      <c r="B110" s="55" t="s">
        <v>28</v>
      </c>
      <c r="C110" s="59">
        <v>10</v>
      </c>
      <c r="D110" s="60">
        <v>0</v>
      </c>
      <c r="E110" s="61">
        <v>0</v>
      </c>
      <c r="F110" s="58">
        <v>0</v>
      </c>
      <c r="G110" s="68">
        <f>G111+G115+G132</f>
        <v>77583.599999999991</v>
      </c>
      <c r="H110" s="68">
        <f>H111+H115+H132</f>
        <v>81462.599999999991</v>
      </c>
      <c r="I110" s="51"/>
    </row>
    <row r="111" spans="1:9" ht="21" customHeight="1" x14ac:dyDescent="0.2">
      <c r="A111" s="29"/>
      <c r="B111" s="55" t="s">
        <v>27</v>
      </c>
      <c r="C111" s="59">
        <v>10</v>
      </c>
      <c r="D111" s="60">
        <v>1002</v>
      </c>
      <c r="E111" s="61">
        <v>0</v>
      </c>
      <c r="F111" s="58">
        <v>0</v>
      </c>
      <c r="G111" s="68">
        <v>22218.2</v>
      </c>
      <c r="H111" s="63">
        <v>23329.1</v>
      </c>
      <c r="I111" s="51"/>
    </row>
    <row r="112" spans="1:9" ht="34.5" customHeight="1" x14ac:dyDescent="0.2">
      <c r="A112" s="29"/>
      <c r="B112" s="78" t="s">
        <v>24</v>
      </c>
      <c r="C112" s="80">
        <v>10</v>
      </c>
      <c r="D112" s="81">
        <v>1002</v>
      </c>
      <c r="E112" s="82">
        <v>5079900</v>
      </c>
      <c r="F112" s="79">
        <v>0</v>
      </c>
      <c r="G112" s="83">
        <v>22218.2</v>
      </c>
      <c r="H112" s="84">
        <v>23329.1</v>
      </c>
      <c r="I112" s="51"/>
    </row>
    <row r="113" spans="1:9" ht="57.75" customHeight="1" x14ac:dyDescent="0.2">
      <c r="A113" s="29"/>
      <c r="B113" s="76" t="s">
        <v>143</v>
      </c>
      <c r="C113" s="59">
        <v>10</v>
      </c>
      <c r="D113" s="60">
        <v>1002</v>
      </c>
      <c r="E113" s="61">
        <v>5079900</v>
      </c>
      <c r="F113" s="58">
        <v>611</v>
      </c>
      <c r="G113" s="71">
        <v>22090</v>
      </c>
      <c r="H113" s="72">
        <v>23194.5</v>
      </c>
      <c r="I113" s="51"/>
    </row>
    <row r="114" spans="1:9" ht="30.75" customHeight="1" x14ac:dyDescent="0.2">
      <c r="A114" s="29"/>
      <c r="B114" s="76" t="s">
        <v>144</v>
      </c>
      <c r="C114" s="59">
        <v>10</v>
      </c>
      <c r="D114" s="60">
        <v>1002</v>
      </c>
      <c r="E114" s="61">
        <v>5079900</v>
      </c>
      <c r="F114" s="58">
        <v>612</v>
      </c>
      <c r="G114" s="71">
        <v>128.19999999999999</v>
      </c>
      <c r="H114" s="72">
        <v>134.6</v>
      </c>
      <c r="I114" s="51"/>
    </row>
    <row r="115" spans="1:9" ht="28.5" customHeight="1" x14ac:dyDescent="0.2">
      <c r="A115" s="29"/>
      <c r="B115" s="55" t="s">
        <v>30</v>
      </c>
      <c r="C115" s="59">
        <v>10</v>
      </c>
      <c r="D115" s="60">
        <v>1003</v>
      </c>
      <c r="E115" s="61">
        <v>0</v>
      </c>
      <c r="F115" s="58">
        <v>0</v>
      </c>
      <c r="G115" s="68">
        <v>51823.5</v>
      </c>
      <c r="H115" s="63">
        <v>54414.6</v>
      </c>
      <c r="I115" s="51"/>
    </row>
    <row r="116" spans="1:9" ht="27.75" customHeight="1" x14ac:dyDescent="0.2">
      <c r="A116" s="29"/>
      <c r="B116" s="78" t="s">
        <v>146</v>
      </c>
      <c r="C116" s="80">
        <v>10</v>
      </c>
      <c r="D116" s="81">
        <v>1003</v>
      </c>
      <c r="E116" s="82">
        <v>5052205</v>
      </c>
      <c r="F116" s="79">
        <v>0</v>
      </c>
      <c r="G116" s="83">
        <v>435</v>
      </c>
      <c r="H116" s="84">
        <v>456.8</v>
      </c>
      <c r="I116" s="51"/>
    </row>
    <row r="117" spans="1:9" ht="33" customHeight="1" x14ac:dyDescent="0.2">
      <c r="A117" s="29"/>
      <c r="B117" s="56" t="s">
        <v>147</v>
      </c>
      <c r="C117" s="59">
        <v>10</v>
      </c>
      <c r="D117" s="60">
        <v>1003</v>
      </c>
      <c r="E117" s="61">
        <v>5052205</v>
      </c>
      <c r="F117" s="58">
        <v>313</v>
      </c>
      <c r="G117" s="71">
        <v>435</v>
      </c>
      <c r="H117" s="72">
        <v>456.8</v>
      </c>
      <c r="I117" s="51"/>
    </row>
    <row r="118" spans="1:9" ht="26.25" customHeight="1" x14ac:dyDescent="0.2">
      <c r="A118" s="29"/>
      <c r="B118" s="78" t="s">
        <v>114</v>
      </c>
      <c r="C118" s="80">
        <v>10</v>
      </c>
      <c r="D118" s="81">
        <v>1003</v>
      </c>
      <c r="E118" s="82">
        <v>5055512</v>
      </c>
      <c r="F118" s="79">
        <v>0</v>
      </c>
      <c r="G118" s="83">
        <v>29640</v>
      </c>
      <c r="H118" s="84">
        <v>31122</v>
      </c>
      <c r="I118" s="51"/>
    </row>
    <row r="119" spans="1:9" ht="34.5" customHeight="1" x14ac:dyDescent="0.2">
      <c r="A119" s="29"/>
      <c r="B119" s="76" t="s">
        <v>147</v>
      </c>
      <c r="C119" s="59">
        <v>10</v>
      </c>
      <c r="D119" s="60">
        <v>1003</v>
      </c>
      <c r="E119" s="61">
        <v>5055512</v>
      </c>
      <c r="F119" s="58">
        <v>313</v>
      </c>
      <c r="G119" s="71">
        <v>29640</v>
      </c>
      <c r="H119" s="72">
        <v>31122</v>
      </c>
      <c r="I119" s="51"/>
    </row>
    <row r="120" spans="1:9" ht="33.75" customHeight="1" x14ac:dyDescent="0.2">
      <c r="A120" s="29"/>
      <c r="B120" s="78" t="s">
        <v>115</v>
      </c>
      <c r="C120" s="80">
        <v>10</v>
      </c>
      <c r="D120" s="81">
        <v>1003</v>
      </c>
      <c r="E120" s="82">
        <v>5055521</v>
      </c>
      <c r="F120" s="79">
        <v>0</v>
      </c>
      <c r="G120" s="83">
        <v>3013.5</v>
      </c>
      <c r="H120" s="84">
        <v>3164.2</v>
      </c>
      <c r="I120" s="51"/>
    </row>
    <row r="121" spans="1:9" ht="30" customHeight="1" x14ac:dyDescent="0.2">
      <c r="A121" s="29"/>
      <c r="B121" s="76" t="s">
        <v>148</v>
      </c>
      <c r="C121" s="59">
        <v>10</v>
      </c>
      <c r="D121" s="60">
        <v>1003</v>
      </c>
      <c r="E121" s="61">
        <v>5055521</v>
      </c>
      <c r="F121" s="58">
        <v>314</v>
      </c>
      <c r="G121" s="71">
        <v>3013.5</v>
      </c>
      <c r="H121" s="72">
        <v>3164.2</v>
      </c>
      <c r="I121" s="51"/>
    </row>
    <row r="122" spans="1:9" ht="50.25" customHeight="1" x14ac:dyDescent="0.2">
      <c r="A122" s="29"/>
      <c r="B122" s="78" t="s">
        <v>116</v>
      </c>
      <c r="C122" s="80">
        <v>10</v>
      </c>
      <c r="D122" s="81">
        <v>1003</v>
      </c>
      <c r="E122" s="82">
        <v>5055531</v>
      </c>
      <c r="F122" s="79">
        <v>0</v>
      </c>
      <c r="G122" s="83">
        <v>18199</v>
      </c>
      <c r="H122" s="84">
        <f>H123</f>
        <v>19108.900000000001</v>
      </c>
      <c r="I122" s="51"/>
    </row>
    <row r="123" spans="1:9" ht="33.75" customHeight="1" x14ac:dyDescent="0.2">
      <c r="A123" s="29"/>
      <c r="B123" s="76" t="s">
        <v>148</v>
      </c>
      <c r="C123" s="59">
        <v>10</v>
      </c>
      <c r="D123" s="60">
        <v>1003</v>
      </c>
      <c r="E123" s="61">
        <v>5055531</v>
      </c>
      <c r="F123" s="58">
        <v>314</v>
      </c>
      <c r="G123" s="71">
        <v>18199</v>
      </c>
      <c r="H123" s="72">
        <v>19108.900000000001</v>
      </c>
      <c r="I123" s="51"/>
    </row>
    <row r="124" spans="1:9" ht="32.25" customHeight="1" x14ac:dyDescent="0.2">
      <c r="A124" s="29"/>
      <c r="B124" s="78" t="s">
        <v>117</v>
      </c>
      <c r="C124" s="80">
        <v>10</v>
      </c>
      <c r="D124" s="81">
        <v>1003</v>
      </c>
      <c r="E124" s="82">
        <v>5055541</v>
      </c>
      <c r="F124" s="79">
        <v>0</v>
      </c>
      <c r="G124" s="83">
        <v>104.9</v>
      </c>
      <c r="H124" s="84">
        <v>110.1</v>
      </c>
      <c r="I124" s="51"/>
    </row>
    <row r="125" spans="1:9" ht="33" customHeight="1" x14ac:dyDescent="0.2">
      <c r="A125" s="29"/>
      <c r="B125" s="76" t="s">
        <v>148</v>
      </c>
      <c r="C125" s="59">
        <v>10</v>
      </c>
      <c r="D125" s="60">
        <v>1003</v>
      </c>
      <c r="E125" s="61">
        <v>5055541</v>
      </c>
      <c r="F125" s="58">
        <v>314</v>
      </c>
      <c r="G125" s="71">
        <v>104.9</v>
      </c>
      <c r="H125" s="72">
        <v>110.1</v>
      </c>
      <c r="I125" s="51"/>
    </row>
    <row r="126" spans="1:9" ht="43.5" customHeight="1" x14ac:dyDescent="0.2">
      <c r="A126" s="29"/>
      <c r="B126" s="78" t="s">
        <v>118</v>
      </c>
      <c r="C126" s="80">
        <v>10</v>
      </c>
      <c r="D126" s="81">
        <v>1003</v>
      </c>
      <c r="E126" s="82">
        <v>5058505</v>
      </c>
      <c r="F126" s="79">
        <v>0</v>
      </c>
      <c r="G126" s="83">
        <v>43.6</v>
      </c>
      <c r="H126" s="84">
        <v>45.8</v>
      </c>
      <c r="I126" s="51"/>
    </row>
    <row r="127" spans="1:9" ht="33.75" customHeight="1" x14ac:dyDescent="0.2">
      <c r="A127" s="29"/>
      <c r="B127" s="76" t="s">
        <v>147</v>
      </c>
      <c r="C127" s="59">
        <v>10</v>
      </c>
      <c r="D127" s="60">
        <v>1003</v>
      </c>
      <c r="E127" s="61">
        <v>5058505</v>
      </c>
      <c r="F127" s="58">
        <v>313</v>
      </c>
      <c r="G127" s="71">
        <v>43.6</v>
      </c>
      <c r="H127" s="72">
        <v>45.8</v>
      </c>
      <c r="I127" s="51"/>
    </row>
    <row r="128" spans="1:9" ht="42.75" customHeight="1" x14ac:dyDescent="0.2">
      <c r="A128" s="29"/>
      <c r="B128" s="78" t="s">
        <v>119</v>
      </c>
      <c r="C128" s="80">
        <v>10</v>
      </c>
      <c r="D128" s="81">
        <v>1003</v>
      </c>
      <c r="E128" s="82">
        <v>5058506</v>
      </c>
      <c r="F128" s="79">
        <v>0</v>
      </c>
      <c r="G128" s="83">
        <v>130.6</v>
      </c>
      <c r="H128" s="84">
        <v>137.1</v>
      </c>
      <c r="I128" s="51"/>
    </row>
    <row r="129" spans="1:9" ht="30.75" customHeight="1" x14ac:dyDescent="0.2">
      <c r="A129" s="29"/>
      <c r="B129" s="76" t="s">
        <v>147</v>
      </c>
      <c r="C129" s="59">
        <v>10</v>
      </c>
      <c r="D129" s="60">
        <v>1003</v>
      </c>
      <c r="E129" s="61">
        <v>5058506</v>
      </c>
      <c r="F129" s="58">
        <v>313</v>
      </c>
      <c r="G129" s="71">
        <v>130.6</v>
      </c>
      <c r="H129" s="72">
        <v>137.1</v>
      </c>
      <c r="I129" s="51"/>
    </row>
    <row r="130" spans="1:9" ht="26.25" customHeight="1" x14ac:dyDescent="0.2">
      <c r="A130" s="29"/>
      <c r="B130" s="78" t="s">
        <v>149</v>
      </c>
      <c r="C130" s="80">
        <v>10</v>
      </c>
      <c r="D130" s="81">
        <v>1003</v>
      </c>
      <c r="E130" s="82">
        <v>5058507</v>
      </c>
      <c r="F130" s="79">
        <v>0</v>
      </c>
      <c r="G130" s="83">
        <v>256.89999999999998</v>
      </c>
      <c r="H130" s="84">
        <v>269.7</v>
      </c>
      <c r="I130" s="51"/>
    </row>
    <row r="131" spans="1:9" ht="32.25" customHeight="1" x14ac:dyDescent="0.2">
      <c r="A131" s="29"/>
      <c r="B131" s="77" t="s">
        <v>147</v>
      </c>
      <c r="C131" s="59">
        <v>10</v>
      </c>
      <c r="D131" s="60">
        <v>1003</v>
      </c>
      <c r="E131" s="61">
        <v>5058507</v>
      </c>
      <c r="F131" s="58">
        <v>313</v>
      </c>
      <c r="G131" s="71">
        <v>256.89999999999998</v>
      </c>
      <c r="H131" s="72">
        <v>269.7</v>
      </c>
      <c r="I131" s="51"/>
    </row>
    <row r="132" spans="1:9" ht="29.25" customHeight="1" x14ac:dyDescent="0.2">
      <c r="A132" s="29"/>
      <c r="B132" s="55" t="s">
        <v>29</v>
      </c>
      <c r="C132" s="59">
        <v>10</v>
      </c>
      <c r="D132" s="60">
        <v>1006</v>
      </c>
      <c r="E132" s="61">
        <v>0</v>
      </c>
      <c r="F132" s="58">
        <v>0</v>
      </c>
      <c r="G132" s="68">
        <f>G134+G136+G137</f>
        <v>3541.8999999999996</v>
      </c>
      <c r="H132" s="68">
        <f>H134+H136+H137</f>
        <v>3718.8999999999996</v>
      </c>
      <c r="I132" s="51"/>
    </row>
    <row r="133" spans="1:9" ht="53.25" customHeight="1" x14ac:dyDescent="0.2">
      <c r="A133" s="29"/>
      <c r="B133" s="78" t="s">
        <v>143</v>
      </c>
      <c r="C133" s="65">
        <v>10</v>
      </c>
      <c r="D133" s="60">
        <v>1006</v>
      </c>
      <c r="E133" s="61">
        <v>1400100</v>
      </c>
      <c r="F133" s="58">
        <v>0</v>
      </c>
      <c r="G133" s="83">
        <v>3314.2</v>
      </c>
      <c r="H133" s="84">
        <v>3479.9</v>
      </c>
      <c r="I133" s="51"/>
    </row>
    <row r="134" spans="1:9" ht="57" customHeight="1" x14ac:dyDescent="0.2">
      <c r="A134" s="29"/>
      <c r="B134" s="76" t="s">
        <v>143</v>
      </c>
      <c r="C134" s="67">
        <v>10</v>
      </c>
      <c r="D134" s="60">
        <v>1006</v>
      </c>
      <c r="E134" s="61">
        <v>1400100</v>
      </c>
      <c r="F134" s="58">
        <v>611</v>
      </c>
      <c r="G134" s="71">
        <v>3284</v>
      </c>
      <c r="H134" s="72">
        <v>3448.2</v>
      </c>
      <c r="I134" s="51"/>
    </row>
    <row r="135" spans="1:9" ht="33.75" customHeight="1" x14ac:dyDescent="0.2">
      <c r="A135" s="29"/>
      <c r="B135" s="91" t="s">
        <v>178</v>
      </c>
      <c r="C135" s="66">
        <v>10</v>
      </c>
      <c r="D135" s="60">
        <v>1006</v>
      </c>
      <c r="E135" s="61">
        <v>1400200</v>
      </c>
      <c r="F135" s="58"/>
      <c r="G135" s="83">
        <f>G136</f>
        <v>30.2</v>
      </c>
      <c r="H135" s="84">
        <f>H136</f>
        <v>31.7</v>
      </c>
      <c r="I135" s="51"/>
    </row>
    <row r="136" spans="1:9" ht="26.25" customHeight="1" x14ac:dyDescent="0.2">
      <c r="A136" s="29"/>
      <c r="B136" s="56" t="s">
        <v>144</v>
      </c>
      <c r="C136" s="67">
        <v>10</v>
      </c>
      <c r="D136" s="60">
        <v>1006</v>
      </c>
      <c r="E136" s="61">
        <v>1400200</v>
      </c>
      <c r="F136" s="58">
        <v>612</v>
      </c>
      <c r="G136" s="71">
        <v>30.2</v>
      </c>
      <c r="H136" s="72">
        <v>31.7</v>
      </c>
      <c r="I136" s="51"/>
    </row>
    <row r="137" spans="1:9" ht="28.5" customHeight="1" x14ac:dyDescent="0.2">
      <c r="A137" s="29"/>
      <c r="B137" s="78" t="s">
        <v>77</v>
      </c>
      <c r="C137" s="80">
        <v>10</v>
      </c>
      <c r="D137" s="81">
        <v>1006</v>
      </c>
      <c r="E137" s="82">
        <v>20400</v>
      </c>
      <c r="F137" s="79">
        <v>0</v>
      </c>
      <c r="G137" s="83">
        <v>227.7</v>
      </c>
      <c r="H137" s="84">
        <v>239</v>
      </c>
      <c r="I137" s="51"/>
    </row>
    <row r="138" spans="1:9" ht="24" customHeight="1" x14ac:dyDescent="0.2">
      <c r="A138" s="29"/>
      <c r="B138" s="56" t="s">
        <v>124</v>
      </c>
      <c r="C138" s="59">
        <v>10</v>
      </c>
      <c r="D138" s="60">
        <v>1006</v>
      </c>
      <c r="E138" s="61">
        <v>20400</v>
      </c>
      <c r="F138" s="58">
        <v>121</v>
      </c>
      <c r="G138" s="71">
        <v>206.7</v>
      </c>
      <c r="H138" s="72">
        <v>217</v>
      </c>
      <c r="I138" s="51"/>
    </row>
    <row r="139" spans="1:9" ht="36.75" customHeight="1" x14ac:dyDescent="0.2">
      <c r="A139" s="29"/>
      <c r="B139" s="56" t="s">
        <v>126</v>
      </c>
      <c r="C139" s="59">
        <v>10</v>
      </c>
      <c r="D139" s="60">
        <v>1006</v>
      </c>
      <c r="E139" s="61">
        <v>20400</v>
      </c>
      <c r="F139" s="58">
        <v>244</v>
      </c>
      <c r="G139" s="71">
        <v>21</v>
      </c>
      <c r="H139" s="72">
        <v>22</v>
      </c>
      <c r="I139" s="51"/>
    </row>
    <row r="140" spans="1:9" ht="24.75" customHeight="1" x14ac:dyDescent="0.2">
      <c r="A140" s="29"/>
      <c r="B140" s="55" t="s">
        <v>139</v>
      </c>
      <c r="C140" s="59">
        <v>11</v>
      </c>
      <c r="D140" s="60">
        <v>0</v>
      </c>
      <c r="E140" s="61">
        <v>0</v>
      </c>
      <c r="F140" s="58">
        <v>0</v>
      </c>
      <c r="G140" s="68">
        <f>G141</f>
        <v>1050.5</v>
      </c>
      <c r="H140" s="63">
        <v>1053.9000000000001</v>
      </c>
      <c r="I140" s="51"/>
    </row>
    <row r="141" spans="1:9" ht="24" customHeight="1" x14ac:dyDescent="0.2">
      <c r="A141" s="29"/>
      <c r="B141" s="55" t="s">
        <v>140</v>
      </c>
      <c r="C141" s="59">
        <v>11</v>
      </c>
      <c r="D141" s="60">
        <v>1101</v>
      </c>
      <c r="E141" s="61">
        <v>0</v>
      </c>
      <c r="F141" s="58">
        <v>0</v>
      </c>
      <c r="G141" s="68">
        <f>G142</f>
        <v>1050.5</v>
      </c>
      <c r="H141" s="63">
        <v>1053.9000000000001</v>
      </c>
      <c r="I141" s="51"/>
    </row>
    <row r="142" spans="1:9" ht="27.75" customHeight="1" x14ac:dyDescent="0.2">
      <c r="A142" s="29"/>
      <c r="B142" s="78" t="s">
        <v>141</v>
      </c>
      <c r="C142" s="80">
        <v>11</v>
      </c>
      <c r="D142" s="81">
        <v>1101</v>
      </c>
      <c r="E142" s="82">
        <v>5120000</v>
      </c>
      <c r="F142" s="79">
        <v>0</v>
      </c>
      <c r="G142" s="83">
        <f>G143</f>
        <v>1050.5</v>
      </c>
      <c r="H142" s="84">
        <v>1053.9000000000001</v>
      </c>
      <c r="I142" s="51"/>
    </row>
    <row r="143" spans="1:9" ht="31.5" customHeight="1" x14ac:dyDescent="0.2">
      <c r="A143" s="29"/>
      <c r="B143" s="56" t="s">
        <v>126</v>
      </c>
      <c r="C143" s="59">
        <v>11</v>
      </c>
      <c r="D143" s="60">
        <v>1101</v>
      </c>
      <c r="E143" s="61">
        <v>5120000</v>
      </c>
      <c r="F143" s="58">
        <v>244</v>
      </c>
      <c r="G143" s="71">
        <v>1050.5</v>
      </c>
      <c r="H143" s="72">
        <v>1053.9000000000001</v>
      </c>
      <c r="I143" s="51"/>
    </row>
    <row r="144" spans="1:9" ht="25.5" customHeight="1" x14ac:dyDescent="0.2">
      <c r="A144" s="29"/>
      <c r="B144" s="55" t="s">
        <v>142</v>
      </c>
      <c r="C144" s="59">
        <v>12</v>
      </c>
      <c r="D144" s="60">
        <v>0</v>
      </c>
      <c r="E144" s="61">
        <v>0</v>
      </c>
      <c r="F144" s="58"/>
      <c r="G144" s="68">
        <v>2996.9</v>
      </c>
      <c r="H144" s="63">
        <f>H145</f>
        <v>3146.8</v>
      </c>
      <c r="I144" s="51"/>
    </row>
    <row r="145" spans="1:9" ht="26.25" customHeight="1" x14ac:dyDescent="0.2">
      <c r="A145" s="29"/>
      <c r="B145" s="55" t="s">
        <v>38</v>
      </c>
      <c r="C145" s="59">
        <v>12</v>
      </c>
      <c r="D145" s="60">
        <v>1202</v>
      </c>
      <c r="E145" s="61">
        <v>0</v>
      </c>
      <c r="F145" s="58">
        <v>0</v>
      </c>
      <c r="G145" s="68">
        <v>2996.9</v>
      </c>
      <c r="H145" s="63">
        <f>H146</f>
        <v>3146.8</v>
      </c>
      <c r="I145" s="51"/>
    </row>
    <row r="146" spans="1:9" ht="46.5" customHeight="1" x14ac:dyDescent="0.2">
      <c r="A146" s="29"/>
      <c r="B146" s="78" t="s">
        <v>143</v>
      </c>
      <c r="C146" s="80">
        <v>12</v>
      </c>
      <c r="D146" s="81">
        <v>1202</v>
      </c>
      <c r="E146" s="82">
        <v>1400100</v>
      </c>
      <c r="F146" s="79">
        <v>0</v>
      </c>
      <c r="G146" s="83">
        <v>2996.9</v>
      </c>
      <c r="H146" s="84">
        <f>H147</f>
        <v>3146.8</v>
      </c>
      <c r="I146" s="51"/>
    </row>
    <row r="147" spans="1:9" ht="53.25" customHeight="1" x14ac:dyDescent="0.2">
      <c r="A147" s="29"/>
      <c r="B147" s="56" t="s">
        <v>143</v>
      </c>
      <c r="C147" s="59">
        <v>12</v>
      </c>
      <c r="D147" s="60">
        <v>1202</v>
      </c>
      <c r="E147" s="61">
        <v>1400100</v>
      </c>
      <c r="F147" s="58">
        <v>611</v>
      </c>
      <c r="G147" s="71">
        <v>2996.9</v>
      </c>
      <c r="H147" s="72">
        <v>3146.8</v>
      </c>
      <c r="I147" s="51"/>
    </row>
    <row r="148" spans="1:9" ht="54" customHeight="1" x14ac:dyDescent="0.2">
      <c r="A148" s="29"/>
      <c r="B148" s="55" t="s">
        <v>133</v>
      </c>
      <c r="C148" s="59">
        <v>14</v>
      </c>
      <c r="D148" s="60">
        <v>0</v>
      </c>
      <c r="E148" s="61">
        <v>0</v>
      </c>
      <c r="F148" s="58">
        <v>0</v>
      </c>
      <c r="G148" s="68">
        <f>53074.2-13.8-20.9</f>
        <v>53039.499999999993</v>
      </c>
      <c r="H148" s="63">
        <f>55764.5-73</f>
        <v>55691.5</v>
      </c>
      <c r="I148" s="51"/>
    </row>
    <row r="149" spans="1:9" ht="39.75" customHeight="1" x14ac:dyDescent="0.2">
      <c r="A149" s="29"/>
      <c r="B149" s="55" t="s">
        <v>134</v>
      </c>
      <c r="C149" s="59">
        <v>14</v>
      </c>
      <c r="D149" s="60">
        <v>1401</v>
      </c>
      <c r="E149" s="61">
        <v>0</v>
      </c>
      <c r="F149" s="58">
        <v>0</v>
      </c>
      <c r="G149" s="68">
        <f>53074.2-13.8-20.9</f>
        <v>53039.499999999993</v>
      </c>
      <c r="H149" s="63">
        <f>55764.5-73</f>
        <v>55691.5</v>
      </c>
      <c r="I149" s="51"/>
    </row>
    <row r="150" spans="1:9" ht="28.5" customHeight="1" x14ac:dyDescent="0.2">
      <c r="A150" s="29"/>
      <c r="B150" s="78" t="s">
        <v>110</v>
      </c>
      <c r="C150" s="80">
        <v>14</v>
      </c>
      <c r="D150" s="81">
        <v>1401</v>
      </c>
      <c r="E150" s="82">
        <v>5160130</v>
      </c>
      <c r="F150" s="79">
        <v>0</v>
      </c>
      <c r="G150" s="83">
        <f>53074.2-13.8-20.9</f>
        <v>53039.499999999993</v>
      </c>
      <c r="H150" s="84">
        <f>55764.5-73</f>
        <v>55691.5</v>
      </c>
      <c r="I150" s="51"/>
    </row>
    <row r="151" spans="1:9" ht="31.5" customHeight="1" x14ac:dyDescent="0.2">
      <c r="A151" s="29"/>
      <c r="B151" s="56" t="s">
        <v>135</v>
      </c>
      <c r="C151" s="59">
        <v>14</v>
      </c>
      <c r="D151" s="60">
        <v>1401</v>
      </c>
      <c r="E151" s="61">
        <v>5160130</v>
      </c>
      <c r="F151" s="58">
        <v>511</v>
      </c>
      <c r="G151" s="71">
        <f>53074.2-13.8-20.9</f>
        <v>53039.499999999993</v>
      </c>
      <c r="H151" s="72">
        <f>55764.5-73</f>
        <v>55691.5</v>
      </c>
      <c r="I151" s="51"/>
    </row>
    <row r="152" spans="1:9" ht="21.75" customHeight="1" thickBot="1" x14ac:dyDescent="0.25">
      <c r="A152" s="29"/>
      <c r="B152" s="198" t="s">
        <v>45</v>
      </c>
      <c r="C152" s="199"/>
      <c r="D152" s="199"/>
      <c r="E152" s="199"/>
      <c r="F152" s="57"/>
      <c r="G152" s="86">
        <f>G148+G144+G140+G110+G95+G78+G57+G51+G47+G43+G20</f>
        <v>800742.99999999988</v>
      </c>
      <c r="H152" s="86">
        <f>H148+H144+H140+H110+H95+H78+H57+H51+H47+H43+H20</f>
        <v>839982.29999999993</v>
      </c>
      <c r="I152" s="51">
        <f>ROUND(H152*1.05,1)</f>
        <v>881981.4</v>
      </c>
    </row>
    <row r="154" spans="1:9" x14ac:dyDescent="0.2">
      <c r="I154" s="50"/>
    </row>
  </sheetData>
  <mergeCells count="14">
    <mergeCell ref="G16:H16"/>
    <mergeCell ref="H17:H18"/>
    <mergeCell ref="G17:G18"/>
    <mergeCell ref="E2:H2"/>
    <mergeCell ref="B152:E152"/>
    <mergeCell ref="D4:H4"/>
    <mergeCell ref="C5:H5"/>
    <mergeCell ref="B10:H10"/>
    <mergeCell ref="B16:B18"/>
    <mergeCell ref="C16:F16"/>
    <mergeCell ref="C17:C18"/>
    <mergeCell ref="D17:D18"/>
    <mergeCell ref="E17:E18"/>
    <mergeCell ref="F17:F18"/>
  </mergeCells>
  <phoneticPr fontId="16" type="noConversion"/>
  <pageMargins left="0.78740157480314965" right="0.19685039370078741" top="0.39370078740157483" bottom="0.78740157480314965" header="0.19685039370078741" footer="0.39370078740157483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B1" zoomScale="85" workbookViewId="0">
      <selection activeCell="C2" sqref="C2:D2"/>
    </sheetView>
  </sheetViews>
  <sheetFormatPr defaultRowHeight="15" x14ac:dyDescent="0.25"/>
  <cols>
    <col min="1" max="1" width="5.5703125" hidden="1" customWidth="1"/>
    <col min="2" max="2" width="38.140625" customWidth="1"/>
    <col min="3" max="3" width="73.5703125" customWidth="1"/>
    <col min="4" max="4" width="17.85546875" customWidth="1"/>
  </cols>
  <sheetData>
    <row r="1" spans="1:6" x14ac:dyDescent="0.25">
      <c r="B1" s="30"/>
      <c r="C1" s="244"/>
      <c r="D1" s="245" t="s">
        <v>72</v>
      </c>
      <c r="F1" s="18"/>
    </row>
    <row r="2" spans="1:6" ht="34.5" customHeight="1" x14ac:dyDescent="0.25">
      <c r="B2" s="190"/>
      <c r="C2" s="243" t="s">
        <v>404</v>
      </c>
      <c r="D2" s="243"/>
      <c r="E2" s="35"/>
      <c r="F2" s="35"/>
    </row>
    <row r="3" spans="1:6" x14ac:dyDescent="0.25">
      <c r="B3" s="14"/>
      <c r="C3" s="246" t="s">
        <v>403</v>
      </c>
      <c r="D3" s="246"/>
      <c r="E3" s="36"/>
      <c r="F3" s="36"/>
    </row>
    <row r="4" spans="1:6" ht="17.25" customHeight="1" x14ac:dyDescent="0.25">
      <c r="B4" s="213" t="s">
        <v>402</v>
      </c>
      <c r="C4" s="213"/>
      <c r="D4" s="213"/>
      <c r="E4" s="32"/>
      <c r="F4" s="32"/>
    </row>
    <row r="5" spans="1:6" ht="45" customHeight="1" x14ac:dyDescent="0.25">
      <c r="B5" s="32"/>
      <c r="C5" s="201"/>
      <c r="D5" s="201"/>
      <c r="E5" s="32"/>
      <c r="F5" s="32"/>
    </row>
    <row r="6" spans="1:6" ht="6" customHeight="1" x14ac:dyDescent="0.25"/>
    <row r="7" spans="1:6" hidden="1" x14ac:dyDescent="0.25"/>
    <row r="8" spans="1:6" hidden="1" x14ac:dyDescent="0.25"/>
    <row r="9" spans="1:6" hidden="1" x14ac:dyDescent="0.25"/>
    <row r="11" spans="1:6" ht="39.75" customHeight="1" x14ac:dyDescent="0.25">
      <c r="B11" s="210" t="s">
        <v>227</v>
      </c>
      <c r="C11" s="211"/>
      <c r="D11" s="211"/>
    </row>
    <row r="12" spans="1:6" ht="15.75" customHeight="1" x14ac:dyDescent="0.25">
      <c r="B12" s="212"/>
      <c r="C12" s="212"/>
      <c r="D12" s="37"/>
    </row>
    <row r="13" spans="1:6" ht="18.75" x14ac:dyDescent="0.3">
      <c r="B13" s="38"/>
      <c r="C13" s="39" t="s">
        <v>88</v>
      </c>
    </row>
    <row r="14" spans="1:6" ht="55.5" customHeight="1" x14ac:dyDescent="0.3">
      <c r="A14" s="45" t="s">
        <v>89</v>
      </c>
      <c r="B14" s="40" t="s">
        <v>73</v>
      </c>
      <c r="C14" s="40" t="s">
        <v>103</v>
      </c>
      <c r="D14" s="117" t="s">
        <v>95</v>
      </c>
    </row>
    <row r="15" spans="1:6" x14ac:dyDescent="0.25">
      <c r="B15" s="41">
        <v>1</v>
      </c>
      <c r="C15" s="41">
        <v>2</v>
      </c>
      <c r="D15" s="41">
        <v>3</v>
      </c>
    </row>
    <row r="16" spans="1:6" ht="34.5" hidden="1" customHeight="1" x14ac:dyDescent="0.3">
      <c r="B16" s="113" t="s">
        <v>211</v>
      </c>
      <c r="C16" s="100" t="s">
        <v>96</v>
      </c>
      <c r="D16" s="118">
        <v>100</v>
      </c>
    </row>
    <row r="17" spans="2:4" ht="56.25" hidden="1" customHeight="1" x14ac:dyDescent="0.3">
      <c r="B17" s="46" t="s">
        <v>213</v>
      </c>
      <c r="C17" s="100" t="s">
        <v>97</v>
      </c>
      <c r="D17" s="118">
        <v>100</v>
      </c>
    </row>
    <row r="18" spans="2:4" ht="90.75" hidden="1" x14ac:dyDescent="0.3">
      <c r="B18" s="46" t="s">
        <v>212</v>
      </c>
      <c r="C18" s="100" t="s">
        <v>98</v>
      </c>
      <c r="D18" s="118">
        <v>100</v>
      </c>
    </row>
    <row r="19" spans="2:4" ht="36.75" hidden="1" x14ac:dyDescent="0.3">
      <c r="B19" s="46" t="s">
        <v>214</v>
      </c>
      <c r="C19" s="100" t="s">
        <v>99</v>
      </c>
      <c r="D19" s="118">
        <v>100</v>
      </c>
    </row>
    <row r="20" spans="2:4" ht="36.75" x14ac:dyDescent="0.3">
      <c r="B20" s="46" t="s">
        <v>101</v>
      </c>
      <c r="C20" s="100" t="s">
        <v>100</v>
      </c>
      <c r="D20" s="118">
        <v>100</v>
      </c>
    </row>
    <row r="21" spans="2:4" ht="54.75" x14ac:dyDescent="0.3">
      <c r="B21" s="46" t="s">
        <v>165</v>
      </c>
      <c r="C21" s="100" t="s">
        <v>179</v>
      </c>
      <c r="D21" s="118">
        <v>100</v>
      </c>
    </row>
    <row r="22" spans="2:4" ht="36.75" x14ac:dyDescent="0.3">
      <c r="B22" s="46" t="s">
        <v>167</v>
      </c>
      <c r="C22" s="100" t="s">
        <v>180</v>
      </c>
      <c r="D22" s="118">
        <v>100</v>
      </c>
    </row>
    <row r="23" spans="2:4" ht="54.75" x14ac:dyDescent="0.3">
      <c r="B23" s="46" t="s">
        <v>102</v>
      </c>
      <c r="C23" s="100" t="s">
        <v>215</v>
      </c>
      <c r="D23" s="118">
        <v>100</v>
      </c>
    </row>
    <row r="24" spans="2:4" ht="36.75" x14ac:dyDescent="0.3">
      <c r="B24" s="46" t="s">
        <v>92</v>
      </c>
      <c r="C24" s="100" t="s">
        <v>216</v>
      </c>
      <c r="D24" s="118">
        <v>100</v>
      </c>
    </row>
    <row r="25" spans="2:4" x14ac:dyDescent="0.25">
      <c r="C25" s="44"/>
    </row>
    <row r="26" spans="2:4" x14ac:dyDescent="0.25">
      <c r="C26" s="44"/>
    </row>
    <row r="27" spans="2:4" x14ac:dyDescent="0.25">
      <c r="C27" s="44"/>
    </row>
  </sheetData>
  <mergeCells count="6">
    <mergeCell ref="B11:D11"/>
    <mergeCell ref="B12:C12"/>
    <mergeCell ref="B4:D4"/>
    <mergeCell ref="C3:D3"/>
    <mergeCell ref="C5:D5"/>
    <mergeCell ref="C2:D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view="pageBreakPreview" zoomScale="80" zoomScaleSheetLayoutView="80" workbookViewId="0">
      <selection activeCell="C2" sqref="C2"/>
    </sheetView>
  </sheetViews>
  <sheetFormatPr defaultRowHeight="15.75" x14ac:dyDescent="0.2"/>
  <cols>
    <col min="1" max="1" width="13.140625" style="3" customWidth="1"/>
    <col min="2" max="2" width="30" style="6" customWidth="1"/>
    <col min="3" max="3" width="76.140625" style="6" customWidth="1"/>
    <col min="4" max="4" width="76.140625" style="5" customWidth="1"/>
    <col min="5" max="8" width="9.140625" style="5"/>
    <col min="9" max="9" width="22" style="5" customWidth="1"/>
    <col min="10" max="16384" width="9.140625" style="5"/>
  </cols>
  <sheetData>
    <row r="1" spans="1:3" ht="15" customHeight="1" x14ac:dyDescent="0.25">
      <c r="A1" s="30"/>
      <c r="B1" s="238"/>
      <c r="C1" s="239" t="s">
        <v>93</v>
      </c>
    </row>
    <row r="2" spans="1:3" ht="51" customHeight="1" x14ac:dyDescent="0.25">
      <c r="A2" s="190"/>
      <c r="B2" s="242"/>
      <c r="C2" s="247" t="str">
        <f>прил1!C2</f>
        <v>к Решению Совета депутатов Курчалоевского муниципального района "О бюджете Курчалоевского муниципального района на 2019 год и на плановый период 2020 и 2021 годов</v>
      </c>
    </row>
    <row r="3" spans="1:3" ht="15" customHeight="1" x14ac:dyDescent="0.25">
      <c r="A3" s="14"/>
      <c r="B3" s="241" t="str">
        <f>прил1!C3</f>
        <v xml:space="preserve"> от  26 декабря 2019 года № 141/43-3 </v>
      </c>
      <c r="C3" s="241"/>
    </row>
    <row r="4" spans="1:3" ht="24" customHeight="1" x14ac:dyDescent="0.25">
      <c r="A4" s="213"/>
      <c r="B4" s="213"/>
      <c r="C4" s="213"/>
    </row>
    <row r="5" spans="1:3" ht="47.25" customHeight="1" x14ac:dyDescent="0.25">
      <c r="B5" s="4"/>
      <c r="C5" s="47"/>
    </row>
    <row r="6" spans="1:3" x14ac:dyDescent="0.25">
      <c r="A6" s="220"/>
      <c r="B6" s="220"/>
      <c r="C6" s="220"/>
    </row>
    <row r="7" spans="1:3" ht="42.75" customHeight="1" x14ac:dyDescent="0.2">
      <c r="A7" s="215" t="s">
        <v>0</v>
      </c>
      <c r="B7" s="215"/>
      <c r="C7" s="215"/>
    </row>
    <row r="8" spans="1:3" ht="16.5" thickBot="1" x14ac:dyDescent="0.25"/>
    <row r="9" spans="1:3" ht="35.25" customHeight="1" x14ac:dyDescent="0.2">
      <c r="A9" s="216" t="s">
        <v>73</v>
      </c>
      <c r="B9" s="217"/>
      <c r="C9" s="218" t="s">
        <v>105</v>
      </c>
    </row>
    <row r="10" spans="1:3" ht="71.25" x14ac:dyDescent="0.2">
      <c r="A10" s="7" t="s">
        <v>75</v>
      </c>
      <c r="B10" s="8" t="s">
        <v>79</v>
      </c>
      <c r="C10" s="219"/>
    </row>
    <row r="11" spans="1:3" ht="47.25" customHeight="1" x14ac:dyDescent="0.2">
      <c r="A11" s="92" t="s">
        <v>183</v>
      </c>
      <c r="B11" s="9"/>
      <c r="C11" s="108" t="s">
        <v>205</v>
      </c>
    </row>
    <row r="12" spans="1:3" s="10" customFormat="1" ht="36" customHeight="1" x14ac:dyDescent="0.2">
      <c r="A12" s="92" t="s">
        <v>183</v>
      </c>
      <c r="B12" s="13" t="s">
        <v>167</v>
      </c>
      <c r="C12" s="94" t="s">
        <v>168</v>
      </c>
    </row>
    <row r="13" spans="1:3" s="10" customFormat="1" ht="47.25" customHeight="1" x14ac:dyDescent="0.25">
      <c r="A13" s="92" t="s">
        <v>183</v>
      </c>
      <c r="B13" s="119" t="s">
        <v>169</v>
      </c>
      <c r="C13" s="120" t="s">
        <v>228</v>
      </c>
    </row>
    <row r="14" spans="1:3" s="10" customFormat="1" ht="31.5" x14ac:dyDescent="0.2">
      <c r="A14" s="92" t="s">
        <v>183</v>
      </c>
      <c r="B14" s="13" t="s">
        <v>328</v>
      </c>
      <c r="C14" s="95" t="s">
        <v>90</v>
      </c>
    </row>
    <row r="15" spans="1:3" s="10" customFormat="1" ht="51.75" customHeight="1" x14ac:dyDescent="0.2">
      <c r="A15" s="92" t="s">
        <v>183</v>
      </c>
      <c r="B15" s="9" t="s">
        <v>343</v>
      </c>
      <c r="C15" s="96" t="s">
        <v>91</v>
      </c>
    </row>
    <row r="16" spans="1:3" s="10" customFormat="1" ht="48.75" customHeight="1" x14ac:dyDescent="0.25">
      <c r="A16" s="92" t="s">
        <v>183</v>
      </c>
      <c r="B16" s="121" t="s">
        <v>341</v>
      </c>
      <c r="C16" s="120" t="s">
        <v>229</v>
      </c>
    </row>
    <row r="17" spans="1:3" s="10" customFormat="1" ht="31.5" customHeight="1" x14ac:dyDescent="0.2">
      <c r="A17" s="92" t="s">
        <v>183</v>
      </c>
      <c r="B17" s="167" t="s">
        <v>342</v>
      </c>
      <c r="C17" s="168" t="s">
        <v>329</v>
      </c>
    </row>
    <row r="18" spans="1:3" s="12" customFormat="1" ht="30" x14ac:dyDescent="0.2">
      <c r="A18" s="92" t="s">
        <v>183</v>
      </c>
      <c r="B18" s="167" t="s">
        <v>344</v>
      </c>
      <c r="C18" s="168" t="s">
        <v>330</v>
      </c>
    </row>
    <row r="19" spans="1:3" s="12" customFormat="1" ht="45" x14ac:dyDescent="0.2">
      <c r="A19" s="92" t="s">
        <v>183</v>
      </c>
      <c r="B19" s="167" t="s">
        <v>345</v>
      </c>
      <c r="C19" s="168" t="s">
        <v>331</v>
      </c>
    </row>
    <row r="20" spans="1:3" s="12" customFormat="1" ht="34.5" customHeight="1" x14ac:dyDescent="0.2">
      <c r="A20" s="92" t="s">
        <v>183</v>
      </c>
      <c r="B20" s="167" t="s">
        <v>346</v>
      </c>
      <c r="C20" s="168" t="s">
        <v>316</v>
      </c>
    </row>
    <row r="21" spans="1:3" s="12" customFormat="1" ht="45" x14ac:dyDescent="0.2">
      <c r="A21" s="92" t="s">
        <v>183</v>
      </c>
      <c r="B21" s="167" t="s">
        <v>347</v>
      </c>
      <c r="C21" s="168" t="s">
        <v>281</v>
      </c>
    </row>
    <row r="22" spans="1:3" s="12" customFormat="1" ht="47.25" x14ac:dyDescent="0.2">
      <c r="A22" s="92" t="s">
        <v>183</v>
      </c>
      <c r="B22" s="13" t="s">
        <v>348</v>
      </c>
      <c r="C22" s="94" t="s">
        <v>339</v>
      </c>
    </row>
    <row r="23" spans="1:3" s="12" customFormat="1" x14ac:dyDescent="0.2">
      <c r="A23" s="92" t="s">
        <v>183</v>
      </c>
      <c r="B23" s="13" t="s">
        <v>399</v>
      </c>
      <c r="C23" s="94"/>
    </row>
    <row r="24" spans="1:3" s="12" customFormat="1" ht="47.25" x14ac:dyDescent="0.2">
      <c r="A24" s="92" t="s">
        <v>183</v>
      </c>
      <c r="B24" s="13" t="s">
        <v>349</v>
      </c>
      <c r="C24" s="94" t="s">
        <v>332</v>
      </c>
    </row>
    <row r="25" spans="1:3" s="12" customFormat="1" ht="78.75" x14ac:dyDescent="0.25">
      <c r="A25" s="92" t="s">
        <v>183</v>
      </c>
      <c r="B25" s="119" t="s">
        <v>350</v>
      </c>
      <c r="C25" s="120" t="s">
        <v>338</v>
      </c>
    </row>
    <row r="26" spans="1:3" s="12" customFormat="1" x14ac:dyDescent="0.2">
      <c r="A26" s="92" t="s">
        <v>183</v>
      </c>
      <c r="B26" s="167" t="s">
        <v>351</v>
      </c>
      <c r="C26" s="168" t="s">
        <v>172</v>
      </c>
    </row>
    <row r="27" spans="1:3" s="12" customFormat="1" ht="62.25" customHeight="1" x14ac:dyDescent="0.2">
      <c r="A27" s="92" t="s">
        <v>183</v>
      </c>
      <c r="B27" s="167" t="s">
        <v>352</v>
      </c>
      <c r="C27" s="168" t="s">
        <v>333</v>
      </c>
    </row>
    <row r="28" spans="1:3" s="12" customFormat="1" ht="69" customHeight="1" x14ac:dyDescent="0.2">
      <c r="A28" s="92" t="s">
        <v>183</v>
      </c>
      <c r="B28" s="167" t="s">
        <v>353</v>
      </c>
      <c r="C28" s="168" t="s">
        <v>71</v>
      </c>
    </row>
    <row r="29" spans="1:3" s="12" customFormat="1" ht="36" customHeight="1" x14ac:dyDescent="0.2">
      <c r="A29" s="92" t="s">
        <v>183</v>
      </c>
      <c r="B29" s="167" t="s">
        <v>354</v>
      </c>
      <c r="C29" s="168" t="s">
        <v>221</v>
      </c>
    </row>
    <row r="30" spans="1:3" s="12" customFormat="1" ht="27.75" customHeight="1" x14ac:dyDescent="0.2">
      <c r="A30" s="92" t="s">
        <v>183</v>
      </c>
      <c r="B30" s="167" t="s">
        <v>355</v>
      </c>
      <c r="C30" s="168" t="s">
        <v>301</v>
      </c>
    </row>
    <row r="31" spans="1:3" s="12" customFormat="1" ht="47.25" customHeight="1" x14ac:dyDescent="0.2">
      <c r="A31" s="92" t="s">
        <v>183</v>
      </c>
      <c r="B31" s="167" t="s">
        <v>356</v>
      </c>
      <c r="C31" s="168" t="s">
        <v>70</v>
      </c>
    </row>
    <row r="32" spans="1:3" s="12" customFormat="1" ht="92.25" customHeight="1" x14ac:dyDescent="0.2">
      <c r="A32" s="92" t="s">
        <v>183</v>
      </c>
      <c r="B32" s="167" t="s">
        <v>362</v>
      </c>
      <c r="C32" s="168" t="s">
        <v>334</v>
      </c>
    </row>
    <row r="33" spans="1:3" s="12" customFormat="1" ht="45" x14ac:dyDescent="0.2">
      <c r="A33" s="92" t="s">
        <v>183</v>
      </c>
      <c r="B33" s="167" t="s">
        <v>357</v>
      </c>
      <c r="C33" s="168" t="s">
        <v>223</v>
      </c>
    </row>
    <row r="34" spans="1:3" s="12" customFormat="1" ht="46.5" customHeight="1" x14ac:dyDescent="0.2">
      <c r="A34" s="92" t="s">
        <v>183</v>
      </c>
      <c r="B34" s="167" t="s">
        <v>358</v>
      </c>
      <c r="C34" s="168" t="s">
        <v>335</v>
      </c>
    </row>
    <row r="35" spans="1:3" s="12" customFormat="1" ht="52.5" customHeight="1" x14ac:dyDescent="0.2">
      <c r="A35" s="92" t="s">
        <v>183</v>
      </c>
      <c r="B35" s="167" t="s">
        <v>359</v>
      </c>
      <c r="C35" s="168" t="s">
        <v>300</v>
      </c>
    </row>
    <row r="36" spans="1:3" s="12" customFormat="1" ht="52.5" customHeight="1" x14ac:dyDescent="0.25">
      <c r="A36" s="92" t="s">
        <v>183</v>
      </c>
      <c r="B36" s="13" t="s">
        <v>400</v>
      </c>
      <c r="C36" s="189" t="s">
        <v>401</v>
      </c>
    </row>
    <row r="37" spans="1:3" s="12" customFormat="1" ht="49.5" customHeight="1" x14ac:dyDescent="0.2">
      <c r="A37" s="92" t="s">
        <v>183</v>
      </c>
      <c r="B37" s="167" t="s">
        <v>360</v>
      </c>
      <c r="C37" s="168" t="s">
        <v>222</v>
      </c>
    </row>
    <row r="38" spans="1:3" s="12" customFormat="1" ht="49.5" customHeight="1" x14ac:dyDescent="0.2">
      <c r="A38" s="92" t="s">
        <v>183</v>
      </c>
      <c r="B38" s="167" t="s">
        <v>361</v>
      </c>
      <c r="C38" s="168" t="s">
        <v>336</v>
      </c>
    </row>
    <row r="39" spans="1:3" s="12" customFormat="1" ht="49.5" customHeight="1" x14ac:dyDescent="0.25">
      <c r="A39" s="92" t="s">
        <v>183</v>
      </c>
      <c r="B39" s="121" t="s">
        <v>364</v>
      </c>
      <c r="C39" s="120" t="s">
        <v>230</v>
      </c>
    </row>
    <row r="40" spans="1:3" s="12" customFormat="1" ht="49.5" customHeight="1" x14ac:dyDescent="0.2">
      <c r="A40" s="92" t="s">
        <v>183</v>
      </c>
      <c r="B40" s="169" t="s">
        <v>365</v>
      </c>
      <c r="C40" s="170" t="s">
        <v>11</v>
      </c>
    </row>
    <row r="41" spans="1:3" s="12" customFormat="1" ht="49.5" customHeight="1" x14ac:dyDescent="0.2">
      <c r="A41" s="92" t="s">
        <v>183</v>
      </c>
      <c r="B41" s="169" t="s">
        <v>366</v>
      </c>
      <c r="C41" s="170" t="s">
        <v>12</v>
      </c>
    </row>
    <row r="42" spans="1:3" s="10" customFormat="1" ht="36.75" customHeight="1" x14ac:dyDescent="0.2">
      <c r="A42" s="92" t="s">
        <v>183</v>
      </c>
      <c r="B42" s="169" t="s">
        <v>367</v>
      </c>
      <c r="C42" s="170" t="s">
        <v>13</v>
      </c>
    </row>
    <row r="43" spans="1:3" s="10" customFormat="1" ht="36.75" customHeight="1" x14ac:dyDescent="0.2">
      <c r="A43" s="92" t="s">
        <v>183</v>
      </c>
      <c r="B43" s="169" t="s">
        <v>363</v>
      </c>
      <c r="C43" s="170" t="s">
        <v>337</v>
      </c>
    </row>
    <row r="44" spans="1:3" s="10" customFormat="1" ht="36.75" customHeight="1" x14ac:dyDescent="0.2">
      <c r="A44" s="92" t="s">
        <v>183</v>
      </c>
      <c r="B44" s="169" t="s">
        <v>368</v>
      </c>
      <c r="C44" s="170" t="s">
        <v>171</v>
      </c>
    </row>
    <row r="45" spans="1:3" s="12" customFormat="1" ht="41.25" customHeight="1" x14ac:dyDescent="0.2">
      <c r="A45" s="92" t="s">
        <v>184</v>
      </c>
      <c r="B45" s="11"/>
      <c r="C45" s="108" t="s">
        <v>206</v>
      </c>
    </row>
    <row r="46" spans="1:3" s="12" customFormat="1" ht="41.25" customHeight="1" x14ac:dyDescent="0.2">
      <c r="A46" s="13" t="s">
        <v>184</v>
      </c>
      <c r="B46" s="9" t="s">
        <v>275</v>
      </c>
      <c r="C46" s="96" t="s">
        <v>276</v>
      </c>
    </row>
    <row r="47" spans="1:3" s="12" customFormat="1" ht="82.5" customHeight="1" x14ac:dyDescent="0.2">
      <c r="A47" s="13" t="s">
        <v>184</v>
      </c>
      <c r="B47" s="9" t="s">
        <v>173</v>
      </c>
      <c r="C47" s="123" t="s">
        <v>217</v>
      </c>
    </row>
    <row r="48" spans="1:3" s="12" customFormat="1" ht="82.5" customHeight="1" x14ac:dyDescent="0.2">
      <c r="A48" s="13" t="s">
        <v>184</v>
      </c>
      <c r="B48" s="9" t="s">
        <v>283</v>
      </c>
      <c r="C48" s="123" t="s">
        <v>282</v>
      </c>
    </row>
    <row r="49" spans="1:3" s="12" customFormat="1" ht="79.5" customHeight="1" x14ac:dyDescent="0.2">
      <c r="A49" s="13" t="s">
        <v>184</v>
      </c>
      <c r="B49" s="9" t="s">
        <v>74</v>
      </c>
      <c r="C49" s="96" t="s">
        <v>174</v>
      </c>
    </row>
    <row r="50" spans="1:3" s="12" customFormat="1" ht="79.5" customHeight="1" x14ac:dyDescent="0.2">
      <c r="A50" s="13" t="s">
        <v>184</v>
      </c>
      <c r="B50" s="9" t="s">
        <v>277</v>
      </c>
      <c r="C50" s="123" t="s">
        <v>1</v>
      </c>
    </row>
    <row r="51" spans="1:3" s="12" customFormat="1" ht="43.5" customHeight="1" x14ac:dyDescent="0.2">
      <c r="A51" s="13" t="s">
        <v>184</v>
      </c>
      <c r="B51" s="9" t="s">
        <v>278</v>
      </c>
      <c r="C51" s="96" t="s">
        <v>279</v>
      </c>
    </row>
    <row r="52" spans="1:3" s="12" customFormat="1" ht="41.25" customHeight="1" x14ac:dyDescent="0.2">
      <c r="A52" s="13" t="s">
        <v>184</v>
      </c>
      <c r="B52" s="9" t="s">
        <v>231</v>
      </c>
      <c r="C52" s="96" t="s">
        <v>2</v>
      </c>
    </row>
    <row r="53" spans="1:3" s="12" customFormat="1" ht="41.25" customHeight="1" x14ac:dyDescent="0.2">
      <c r="A53" s="13" t="s">
        <v>184</v>
      </c>
      <c r="B53" s="9" t="s">
        <v>232</v>
      </c>
      <c r="C53" s="96" t="s">
        <v>3</v>
      </c>
    </row>
    <row r="54" spans="1:3" s="12" customFormat="1" ht="41.25" customHeight="1" x14ac:dyDescent="0.2">
      <c r="A54" s="13" t="s">
        <v>184</v>
      </c>
      <c r="B54" s="9" t="s">
        <v>233</v>
      </c>
      <c r="C54" s="96" t="s">
        <v>5</v>
      </c>
    </row>
    <row r="55" spans="1:3" s="12" customFormat="1" ht="41.25" customHeight="1" x14ac:dyDescent="0.2">
      <c r="A55" s="13" t="s">
        <v>184</v>
      </c>
      <c r="B55" s="9" t="s">
        <v>340</v>
      </c>
      <c r="C55" s="96" t="s">
        <v>234</v>
      </c>
    </row>
    <row r="56" spans="1:3" s="12" customFormat="1" ht="41.25" customHeight="1" x14ac:dyDescent="0.2">
      <c r="A56" s="13" t="s">
        <v>184</v>
      </c>
      <c r="B56" s="13" t="s">
        <v>165</v>
      </c>
      <c r="C56" s="94" t="s">
        <v>179</v>
      </c>
    </row>
    <row r="57" spans="1:3" s="12" customFormat="1" ht="35.25" customHeight="1" x14ac:dyDescent="0.2">
      <c r="A57" s="13" t="s">
        <v>184</v>
      </c>
      <c r="B57" s="13" t="s">
        <v>167</v>
      </c>
      <c r="C57" s="94" t="s">
        <v>168</v>
      </c>
    </row>
    <row r="58" spans="1:3" s="12" customFormat="1" ht="83.25" customHeight="1" x14ac:dyDescent="0.2">
      <c r="A58" s="13" t="s">
        <v>184</v>
      </c>
      <c r="B58" s="9" t="s">
        <v>169</v>
      </c>
      <c r="C58" s="96" t="s">
        <v>170</v>
      </c>
    </row>
    <row r="59" spans="1:3" s="12" customFormat="1" ht="82.5" customHeight="1" x14ac:dyDescent="0.2">
      <c r="A59" s="13" t="s">
        <v>184</v>
      </c>
      <c r="B59" s="9" t="s">
        <v>17</v>
      </c>
      <c r="C59" s="96" t="s">
        <v>16</v>
      </c>
    </row>
    <row r="60" spans="1:3" s="12" customFormat="1" ht="79.5" customHeight="1" x14ac:dyDescent="0.2">
      <c r="A60" s="13" t="s">
        <v>184</v>
      </c>
      <c r="B60" s="9" t="s">
        <v>19</v>
      </c>
      <c r="C60" s="96" t="s">
        <v>15</v>
      </c>
    </row>
    <row r="61" spans="1:3" s="12" customFormat="1" ht="81" customHeight="1" x14ac:dyDescent="0.2">
      <c r="A61" s="13" t="s">
        <v>184</v>
      </c>
      <c r="B61" s="9" t="s">
        <v>18</v>
      </c>
      <c r="C61" s="96" t="s">
        <v>14</v>
      </c>
    </row>
    <row r="62" spans="1:3" s="12" customFormat="1" ht="45.75" customHeight="1" x14ac:dyDescent="0.25">
      <c r="A62" s="13" t="s">
        <v>184</v>
      </c>
      <c r="B62" s="9" t="s">
        <v>175</v>
      </c>
      <c r="C62" s="124" t="s">
        <v>218</v>
      </c>
    </row>
    <row r="63" spans="1:3" s="12" customFormat="1" ht="51.75" customHeight="1" x14ac:dyDescent="0.2">
      <c r="A63" s="13" t="s">
        <v>184</v>
      </c>
      <c r="B63" s="158" t="s">
        <v>393</v>
      </c>
      <c r="C63" s="125" t="s">
        <v>280</v>
      </c>
    </row>
    <row r="64" spans="1:3" s="12" customFormat="1" ht="48.75" customHeight="1" x14ac:dyDescent="0.2">
      <c r="A64" s="13" t="s">
        <v>184</v>
      </c>
      <c r="B64" s="9" t="s">
        <v>176</v>
      </c>
      <c r="C64" s="125" t="s">
        <v>177</v>
      </c>
    </row>
    <row r="65" spans="1:3" s="12" customFormat="1" ht="84" customHeight="1" x14ac:dyDescent="0.2">
      <c r="A65" s="13" t="s">
        <v>184</v>
      </c>
      <c r="B65" s="9" t="s">
        <v>369</v>
      </c>
      <c r="C65" s="96" t="s">
        <v>373</v>
      </c>
    </row>
    <row r="66" spans="1:3" s="12" customFormat="1" ht="93" customHeight="1" x14ac:dyDescent="0.25">
      <c r="A66" s="13" t="s">
        <v>184</v>
      </c>
      <c r="B66" s="9" t="s">
        <v>370</v>
      </c>
      <c r="C66" s="120" t="s">
        <v>374</v>
      </c>
    </row>
    <row r="67" spans="1:3" s="12" customFormat="1" ht="96.75" customHeight="1" x14ac:dyDescent="0.25">
      <c r="A67" s="13" t="s">
        <v>184</v>
      </c>
      <c r="B67" s="9" t="s">
        <v>371</v>
      </c>
      <c r="C67" s="120" t="s">
        <v>375</v>
      </c>
    </row>
    <row r="68" spans="1:3" s="12" customFormat="1" ht="108" customHeight="1" x14ac:dyDescent="0.25">
      <c r="A68" s="13" t="s">
        <v>184</v>
      </c>
      <c r="B68" s="9" t="s">
        <v>372</v>
      </c>
      <c r="C68" s="120" t="s">
        <v>376</v>
      </c>
    </row>
    <row r="69" spans="1:3" s="12" customFormat="1" ht="99.75" customHeight="1" x14ac:dyDescent="0.2">
      <c r="A69" s="13" t="s">
        <v>184</v>
      </c>
      <c r="B69" s="9" t="s">
        <v>235</v>
      </c>
      <c r="C69" s="94" t="s">
        <v>7</v>
      </c>
    </row>
    <row r="70" spans="1:3" s="12" customFormat="1" ht="50.25" customHeight="1" x14ac:dyDescent="0.25">
      <c r="A70" s="13" t="s">
        <v>184</v>
      </c>
      <c r="B70" s="13" t="s">
        <v>236</v>
      </c>
      <c r="C70" s="120" t="s">
        <v>8</v>
      </c>
    </row>
    <row r="71" spans="1:3" s="12" customFormat="1" ht="79.5" customHeight="1" x14ac:dyDescent="0.25">
      <c r="A71" s="13" t="s">
        <v>184</v>
      </c>
      <c r="B71" s="13" t="s">
        <v>398</v>
      </c>
      <c r="C71" s="120" t="s">
        <v>386</v>
      </c>
    </row>
    <row r="72" spans="1:3" s="12" customFormat="1" ht="59.25" customHeight="1" x14ac:dyDescent="0.2">
      <c r="A72" s="13" t="s">
        <v>184</v>
      </c>
      <c r="B72" s="13" t="s">
        <v>237</v>
      </c>
      <c r="C72" s="96" t="s">
        <v>9</v>
      </c>
    </row>
    <row r="73" spans="1:3" s="12" customFormat="1" ht="49.5" customHeight="1" x14ac:dyDescent="0.25">
      <c r="A73" s="13" t="s">
        <v>184</v>
      </c>
      <c r="B73" s="13" t="s">
        <v>238</v>
      </c>
      <c r="C73" s="120" t="s">
        <v>239</v>
      </c>
    </row>
    <row r="74" spans="1:3" s="12" customFormat="1" ht="41.25" customHeight="1" x14ac:dyDescent="0.2">
      <c r="A74" s="13" t="s">
        <v>184</v>
      </c>
      <c r="B74" s="13" t="s">
        <v>240</v>
      </c>
      <c r="C74" s="96" t="s">
        <v>241</v>
      </c>
    </row>
    <row r="75" spans="1:3" s="12" customFormat="1" ht="41.25" customHeight="1" x14ac:dyDescent="0.2">
      <c r="A75" s="13" t="s">
        <v>184</v>
      </c>
      <c r="B75" s="13" t="s">
        <v>394</v>
      </c>
      <c r="C75" s="96" t="s">
        <v>62</v>
      </c>
    </row>
    <row r="76" spans="1:3" s="12" customFormat="1" ht="41.25" customHeight="1" x14ac:dyDescent="0.2">
      <c r="A76" s="13" t="s">
        <v>184</v>
      </c>
      <c r="B76" s="13" t="s">
        <v>242</v>
      </c>
      <c r="C76" s="96" t="s">
        <v>10</v>
      </c>
    </row>
    <row r="77" spans="1:3" s="12" customFormat="1" ht="41.25" customHeight="1" x14ac:dyDescent="0.2">
      <c r="A77" s="13" t="s">
        <v>184</v>
      </c>
      <c r="B77" s="13" t="s">
        <v>395</v>
      </c>
      <c r="C77" s="96" t="s">
        <v>387</v>
      </c>
    </row>
    <row r="78" spans="1:3" s="12" customFormat="1" ht="58.5" customHeight="1" x14ac:dyDescent="0.2">
      <c r="A78" s="13" t="s">
        <v>184</v>
      </c>
      <c r="B78" s="13" t="s">
        <v>396</v>
      </c>
      <c r="C78" s="96" t="s">
        <v>199</v>
      </c>
    </row>
    <row r="79" spans="1:3" s="12" customFormat="1" ht="41.25" customHeight="1" x14ac:dyDescent="0.2">
      <c r="A79" s="13" t="s">
        <v>184</v>
      </c>
      <c r="B79" s="13" t="s">
        <v>397</v>
      </c>
      <c r="C79" s="96" t="s">
        <v>298</v>
      </c>
    </row>
    <row r="80" spans="1:3" s="12" customFormat="1" ht="51" customHeight="1" x14ac:dyDescent="0.25">
      <c r="A80" s="13" t="s">
        <v>184</v>
      </c>
      <c r="B80" s="13" t="s">
        <v>243</v>
      </c>
      <c r="C80" s="120" t="s">
        <v>21</v>
      </c>
    </row>
    <row r="81" spans="1:3" s="12" customFormat="1" ht="33" customHeight="1" x14ac:dyDescent="0.25">
      <c r="A81" s="13" t="s">
        <v>184</v>
      </c>
      <c r="B81" s="13" t="s">
        <v>182</v>
      </c>
      <c r="C81" s="120" t="s">
        <v>66</v>
      </c>
    </row>
    <row r="82" spans="1:3" s="12" customFormat="1" ht="33" customHeight="1" x14ac:dyDescent="0.2">
      <c r="A82" s="13" t="s">
        <v>184</v>
      </c>
      <c r="B82" s="13" t="s">
        <v>244</v>
      </c>
      <c r="C82" s="122" t="s">
        <v>245</v>
      </c>
    </row>
    <row r="83" spans="1:3" s="12" customFormat="1" ht="26.25" customHeight="1" x14ac:dyDescent="0.2">
      <c r="A83" s="13" t="s">
        <v>184</v>
      </c>
      <c r="B83" s="13" t="s">
        <v>246</v>
      </c>
      <c r="C83" s="126" t="s">
        <v>181</v>
      </c>
    </row>
    <row r="84" spans="1:3" s="12" customFormat="1" ht="29.25" customHeight="1" x14ac:dyDescent="0.2">
      <c r="A84" s="92" t="s">
        <v>185</v>
      </c>
      <c r="B84" s="9"/>
      <c r="C84" s="108" t="s">
        <v>208</v>
      </c>
    </row>
    <row r="85" spans="1:3" s="12" customFormat="1" ht="27.75" customHeight="1" x14ac:dyDescent="0.2">
      <c r="A85" s="13" t="s">
        <v>185</v>
      </c>
      <c r="B85" s="13" t="s">
        <v>167</v>
      </c>
      <c r="C85" s="94" t="s">
        <v>168</v>
      </c>
    </row>
    <row r="86" spans="1:3" s="12" customFormat="1" ht="31.5" hidden="1" customHeight="1" x14ac:dyDescent="0.2">
      <c r="A86" s="92" t="s">
        <v>186</v>
      </c>
      <c r="B86" s="42"/>
      <c r="C86" s="107" t="s">
        <v>247</v>
      </c>
    </row>
    <row r="87" spans="1:3" s="12" customFormat="1" ht="26.25" hidden="1" customHeight="1" x14ac:dyDescent="0.2">
      <c r="A87" s="13" t="s">
        <v>186</v>
      </c>
      <c r="B87" s="13" t="s">
        <v>167</v>
      </c>
      <c r="C87" s="94" t="s">
        <v>168</v>
      </c>
    </row>
    <row r="88" spans="1:3" s="12" customFormat="1" ht="33.75" customHeight="1" x14ac:dyDescent="0.2">
      <c r="A88" s="92" t="s">
        <v>188</v>
      </c>
      <c r="B88" s="42"/>
      <c r="C88" s="107" t="s">
        <v>207</v>
      </c>
    </row>
    <row r="89" spans="1:3" ht="31.5" x14ac:dyDescent="0.2">
      <c r="A89" s="13" t="s">
        <v>188</v>
      </c>
      <c r="B89" s="13" t="s">
        <v>165</v>
      </c>
      <c r="C89" s="93" t="s">
        <v>166</v>
      </c>
    </row>
    <row r="90" spans="1:3" ht="31.5" x14ac:dyDescent="0.2">
      <c r="A90" s="13" t="s">
        <v>188</v>
      </c>
      <c r="B90" s="13" t="s">
        <v>167</v>
      </c>
      <c r="C90" s="94" t="s">
        <v>168</v>
      </c>
    </row>
    <row r="91" spans="1:3" ht="18.75" x14ac:dyDescent="0.2">
      <c r="A91" s="92" t="s">
        <v>187</v>
      </c>
      <c r="B91" s="42"/>
      <c r="C91" s="107" t="s">
        <v>248</v>
      </c>
    </row>
    <row r="92" spans="1:3" ht="24.75" customHeight="1" x14ac:dyDescent="0.2">
      <c r="A92" s="13" t="s">
        <v>187</v>
      </c>
      <c r="B92" s="13" t="s">
        <v>167</v>
      </c>
      <c r="C92" s="94" t="s">
        <v>168</v>
      </c>
    </row>
    <row r="93" spans="1:3" ht="24.75" hidden="1" customHeight="1" x14ac:dyDescent="0.2">
      <c r="A93" s="92" t="s">
        <v>204</v>
      </c>
      <c r="B93" s="13"/>
      <c r="C93" s="108" t="s">
        <v>249</v>
      </c>
    </row>
    <row r="94" spans="1:3" ht="33.75" hidden="1" customHeight="1" x14ac:dyDescent="0.2">
      <c r="A94" s="13" t="s">
        <v>204</v>
      </c>
      <c r="B94" s="13" t="s">
        <v>165</v>
      </c>
      <c r="C94" s="93" t="s">
        <v>166</v>
      </c>
    </row>
    <row r="95" spans="1:3" ht="18.75" x14ac:dyDescent="0.2">
      <c r="A95" s="13"/>
      <c r="B95" s="13"/>
      <c r="C95" s="108"/>
    </row>
  </sheetData>
  <mergeCells count="6">
    <mergeCell ref="A7:C7"/>
    <mergeCell ref="A9:B9"/>
    <mergeCell ref="C9:C10"/>
    <mergeCell ref="B3:C3"/>
    <mergeCell ref="A4:C4"/>
    <mergeCell ref="A6:C6"/>
  </mergeCells>
  <phoneticPr fontId="16" type="noConversion"/>
  <pageMargins left="0.73" right="0.15748031496062992" top="0.31496062992125984" bottom="0.47244094488188981" header="0.23622047244094491" footer="0.19685039370078741"/>
  <pageSetup paperSize="9" scale="70" orientation="portrait" r:id="rId1"/>
  <headerFooter alignWithMargins="0">
    <oddFooter>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BreakPreview" zoomScale="90" zoomScaleSheetLayoutView="90" workbookViewId="0">
      <selection activeCell="H26" sqref="H26"/>
    </sheetView>
  </sheetViews>
  <sheetFormatPr defaultRowHeight="15" x14ac:dyDescent="0.25"/>
  <cols>
    <col min="1" max="1" width="14.42578125" style="145" customWidth="1"/>
    <col min="2" max="2" width="26" customWidth="1"/>
    <col min="3" max="3" width="58" customWidth="1"/>
  </cols>
  <sheetData>
    <row r="1" spans="1:4" ht="15.75" x14ac:dyDescent="0.25">
      <c r="A1" s="30"/>
      <c r="B1" s="238"/>
      <c r="C1" s="239" t="s">
        <v>94</v>
      </c>
      <c r="D1" s="127"/>
    </row>
    <row r="2" spans="1:4" s="129" customFormat="1" ht="44.25" customHeight="1" x14ac:dyDescent="0.25">
      <c r="A2" s="190"/>
      <c r="B2" s="242"/>
      <c r="C2" s="242" t="str">
        <f>прил1!C2</f>
        <v>к Решению Совета депутатов Курчалоевского муниципального района "О бюджете Курчалоевского муниципального района на 2019 год и на плановый период 2020 и 2021 годов</v>
      </c>
      <c r="D2" s="128"/>
    </row>
    <row r="3" spans="1:4" s="129" customFormat="1" x14ac:dyDescent="0.25">
      <c r="A3" s="14"/>
      <c r="B3" s="248" t="str">
        <f>прил1!C3</f>
        <v xml:space="preserve"> от  26 декабря 2019 года № 141/43-3 </v>
      </c>
      <c r="C3" s="248"/>
      <c r="D3" s="128"/>
    </row>
    <row r="4" spans="1:4" s="129" customFormat="1" ht="15.75" x14ac:dyDescent="0.25">
      <c r="A4" s="213"/>
      <c r="B4" s="213"/>
      <c r="C4" s="213"/>
      <c r="D4" s="130"/>
    </row>
    <row r="5" spans="1:4" s="129" customFormat="1" ht="15.75" x14ac:dyDescent="0.25">
      <c r="A5" s="131"/>
      <c r="B5" s="131"/>
      <c r="C5" s="132"/>
      <c r="D5" s="130"/>
    </row>
    <row r="6" spans="1:4" s="129" customFormat="1" ht="14.25" customHeight="1" x14ac:dyDescent="0.25">
      <c r="A6" s="131"/>
      <c r="B6" s="131"/>
      <c r="C6" s="132"/>
      <c r="D6" s="130"/>
    </row>
    <row r="7" spans="1:4" s="129" customFormat="1" ht="51" customHeight="1" x14ac:dyDescent="0.25">
      <c r="A7" s="222" t="s">
        <v>250</v>
      </c>
      <c r="B7" s="222"/>
      <c r="C7" s="222"/>
    </row>
    <row r="8" spans="1:4" s="129" customFormat="1" x14ac:dyDescent="0.25">
      <c r="A8" s="133"/>
      <c r="B8" s="128"/>
      <c r="C8" s="128"/>
    </row>
    <row r="9" spans="1:4" s="129" customFormat="1" ht="25.5" customHeight="1" x14ac:dyDescent="0.25">
      <c r="A9" s="223" t="s">
        <v>73</v>
      </c>
      <c r="B9" s="223"/>
      <c r="C9" s="223" t="s">
        <v>251</v>
      </c>
    </row>
    <row r="10" spans="1:4" s="129" customFormat="1" ht="37.5" customHeight="1" x14ac:dyDescent="0.25">
      <c r="A10" s="134" t="s">
        <v>252</v>
      </c>
      <c r="B10" s="134" t="s">
        <v>253</v>
      </c>
      <c r="C10" s="223"/>
    </row>
    <row r="11" spans="1:4" s="129" customFormat="1" x14ac:dyDescent="0.25">
      <c r="A11" s="135" t="s">
        <v>183</v>
      </c>
      <c r="B11" s="136"/>
      <c r="C11" s="137" t="s">
        <v>254</v>
      </c>
    </row>
    <row r="12" spans="1:4" s="129" customFormat="1" ht="25.5" x14ac:dyDescent="0.25">
      <c r="A12" s="138" t="s">
        <v>183</v>
      </c>
      <c r="B12" s="136" t="s">
        <v>255</v>
      </c>
      <c r="C12" s="139" t="s">
        <v>256</v>
      </c>
    </row>
    <row r="13" spans="1:4" s="129" customFormat="1" ht="25.5" x14ac:dyDescent="0.25">
      <c r="A13" s="138" t="s">
        <v>183</v>
      </c>
      <c r="B13" s="136" t="s">
        <v>257</v>
      </c>
      <c r="C13" s="139" t="s">
        <v>258</v>
      </c>
    </row>
    <row r="14" spans="1:4" s="129" customFormat="1" ht="26.25" customHeight="1" x14ac:dyDescent="0.25">
      <c r="A14" s="140"/>
      <c r="B14" s="141"/>
      <c r="C14" s="142"/>
    </row>
    <row r="15" spans="1:4" s="129" customFormat="1" x14ac:dyDescent="0.25">
      <c r="A15" s="133"/>
    </row>
    <row r="16" spans="1:4" s="129" customFormat="1" x14ac:dyDescent="0.25">
      <c r="A16" s="221"/>
      <c r="B16" s="221"/>
      <c r="C16" s="143"/>
    </row>
    <row r="17" spans="1:3" s="129" customFormat="1" x14ac:dyDescent="0.25">
      <c r="A17" s="221"/>
      <c r="B17" s="221"/>
      <c r="C17" s="144"/>
    </row>
    <row r="18" spans="1:3" s="129" customFormat="1" x14ac:dyDescent="0.25">
      <c r="A18" s="133"/>
    </row>
    <row r="19" spans="1:3" s="129" customFormat="1" x14ac:dyDescent="0.25">
      <c r="A19" s="133"/>
    </row>
    <row r="20" spans="1:3" s="129" customFormat="1" x14ac:dyDescent="0.25">
      <c r="A20" s="133"/>
    </row>
    <row r="21" spans="1:3" s="129" customFormat="1" x14ac:dyDescent="0.25">
      <c r="A21" s="133"/>
    </row>
    <row r="22" spans="1:3" s="129" customFormat="1" x14ac:dyDescent="0.25">
      <c r="A22" s="133"/>
    </row>
    <row r="23" spans="1:3" s="129" customFormat="1" x14ac:dyDescent="0.25">
      <c r="A23" s="133"/>
    </row>
  </sheetData>
  <mergeCells count="7">
    <mergeCell ref="A16:B16"/>
    <mergeCell ref="A17:B17"/>
    <mergeCell ref="B3:C3"/>
    <mergeCell ref="A4:C4"/>
    <mergeCell ref="A7:C7"/>
    <mergeCell ref="A9:B9"/>
    <mergeCell ref="C9:C10"/>
  </mergeCells>
  <phoneticPr fontId="16" type="noConversion"/>
  <pageMargins left="0.55000000000000004" right="0.22" top="0.61" bottom="0.68" header="0.5" footer="0.39"/>
  <pageSetup paperSize="9" scale="80" orientation="portrait" r:id="rId1"/>
  <headerFooter alignWithMargins="0">
    <oddFooter>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view="pageBreakPreview" topLeftCell="A2" zoomScale="115" zoomScaleSheetLayoutView="115" workbookViewId="0">
      <selection activeCell="B3" sqref="B3:C3"/>
    </sheetView>
  </sheetViews>
  <sheetFormatPr defaultRowHeight="12.75" x14ac:dyDescent="0.2"/>
  <cols>
    <col min="1" max="1" width="22.7109375" style="1" customWidth="1"/>
    <col min="2" max="2" width="63.7109375" style="1" customWidth="1"/>
    <col min="3" max="3" width="17.5703125" style="151" customWidth="1"/>
    <col min="4" max="4" width="19.5703125" style="1" hidden="1" customWidth="1"/>
    <col min="5" max="5" width="16.7109375" style="1" hidden="1" customWidth="1"/>
    <col min="6" max="6" width="9.140625" style="1"/>
    <col min="7" max="7" width="15" style="1" customWidth="1"/>
    <col min="8" max="8" width="22.140625" style="1" customWidth="1"/>
    <col min="9" max="16384" width="9.140625" style="1"/>
  </cols>
  <sheetData>
    <row r="1" spans="1:8" ht="409.6" hidden="1" customHeight="1" x14ac:dyDescent="0.2">
      <c r="A1" s="2"/>
      <c r="B1" s="2"/>
      <c r="C1" s="150" t="s">
        <v>22</v>
      </c>
    </row>
    <row r="2" spans="1:8" ht="12.75" customHeight="1" x14ac:dyDescent="0.25">
      <c r="A2" s="30"/>
      <c r="B2" s="238"/>
      <c r="C2" s="239" t="s">
        <v>210</v>
      </c>
      <c r="D2" s="31"/>
    </row>
    <row r="3" spans="1:8" ht="48.75" customHeight="1" x14ac:dyDescent="0.25">
      <c r="A3" s="190"/>
      <c r="B3" s="240" t="str">
        <f>прил1!C2</f>
        <v>к Решению Совета депутатов Курчалоевского муниципального района "О бюджете Курчалоевского муниципального района на 2019 год и на плановый период 2020 и 2021 годов</v>
      </c>
      <c r="C3" s="240"/>
      <c r="D3" s="48"/>
    </row>
    <row r="4" spans="1:8" ht="17.25" customHeight="1" x14ac:dyDescent="0.2">
      <c r="A4" s="14"/>
      <c r="B4" s="248" t="str">
        <f>прил1!C3</f>
        <v xml:space="preserve"> от  26 декабря 2019 года № 141/43-3 </v>
      </c>
      <c r="C4" s="248"/>
      <c r="D4" s="14"/>
    </row>
    <row r="5" spans="1:8" ht="17.25" customHeight="1" x14ac:dyDescent="0.25">
      <c r="A5" s="213"/>
      <c r="B5" s="213"/>
      <c r="C5" s="213"/>
      <c r="D5" s="106"/>
    </row>
    <row r="6" spans="1:8" ht="12.75" hidden="1" customHeight="1" x14ac:dyDescent="0.2">
      <c r="A6" s="227" t="s">
        <v>209</v>
      </c>
      <c r="B6" s="227"/>
      <c r="C6" s="227"/>
      <c r="D6" s="14"/>
    </row>
    <row r="7" spans="1:8" ht="16.5" customHeight="1" x14ac:dyDescent="0.2">
      <c r="A7" s="14"/>
      <c r="B7" s="228"/>
      <c r="C7" s="228"/>
      <c r="D7" s="14"/>
    </row>
    <row r="8" spans="1:8" ht="43.5" customHeight="1" x14ac:dyDescent="0.2">
      <c r="A8" s="229" t="s">
        <v>390</v>
      </c>
      <c r="B8" s="229"/>
      <c r="C8" s="229"/>
      <c r="D8" s="14"/>
    </row>
    <row r="9" spans="1:8" ht="21.75" customHeight="1" x14ac:dyDescent="0.2">
      <c r="A9" s="229"/>
      <c r="B9" s="229"/>
      <c r="C9" s="229"/>
      <c r="D9" s="33"/>
    </row>
    <row r="10" spans="1:8" ht="47.25" customHeight="1" x14ac:dyDescent="0.2">
      <c r="A10" s="224" t="s">
        <v>46</v>
      </c>
      <c r="B10" s="224" t="s">
        <v>47</v>
      </c>
      <c r="C10" s="236" t="s">
        <v>389</v>
      </c>
      <c r="D10" s="224" t="s">
        <v>310</v>
      </c>
      <c r="E10" s="224" t="s">
        <v>325</v>
      </c>
    </row>
    <row r="11" spans="1:8" ht="409.6" hidden="1" customHeight="1" x14ac:dyDescent="0.2">
      <c r="A11" s="224"/>
      <c r="B11" s="224"/>
      <c r="C11" s="236"/>
      <c r="D11" s="224"/>
      <c r="E11" s="224"/>
    </row>
    <row r="12" spans="1:8" ht="23.25" customHeight="1" x14ac:dyDescent="0.2">
      <c r="A12" s="225" t="s">
        <v>150</v>
      </c>
      <c r="B12" s="226"/>
      <c r="C12" s="109">
        <f>C14+C19+C25+C40+C42+C47+C54+C56</f>
        <v>150231894.74000001</v>
      </c>
      <c r="D12" s="110">
        <f>D15+D16+D17+D21+D22+D23+D24+D27+D28+D29+D30+D31+D32+D34+D36+D37+D39+D41+D48+D49+D50+D51+D53+D64+D65+D66+D68+D69+D70+D71+D72+D74+D75+D77+D18+D44+D46+D55</f>
        <v>137009635.12775004</v>
      </c>
      <c r="E12" s="110">
        <f>E15+E16+E17+E21+E22+E23+E24+E27+E28+E29+E30+E31+E32+E34+E36+E37+E39+E41+E48+E49+E50+E51+E53+E64+E65+E66+E68+E69+E70+E71+E72+E74+E75+E77+E18+E44+E46+E55</f>
        <v>142586102.62193</v>
      </c>
      <c r="F12" s="1">
        <v>1000</v>
      </c>
    </row>
    <row r="13" spans="1:8" ht="18" customHeight="1" x14ac:dyDescent="0.2">
      <c r="A13" s="225" t="s">
        <v>48</v>
      </c>
      <c r="B13" s="226"/>
      <c r="C13" s="109">
        <f>C14</f>
        <v>119318451</v>
      </c>
      <c r="D13" s="110">
        <f>D14</f>
        <v>123617881.098</v>
      </c>
      <c r="E13" s="110">
        <f>E14</f>
        <v>128562596.34199999</v>
      </c>
      <c r="F13" s="111">
        <f>F14</f>
        <v>0</v>
      </c>
    </row>
    <row r="14" spans="1:8" x14ac:dyDescent="0.2">
      <c r="A14" s="225" t="s">
        <v>49</v>
      </c>
      <c r="B14" s="226"/>
      <c r="C14" s="109">
        <f>C15+C16+C17+C18</f>
        <v>119318451</v>
      </c>
      <c r="D14" s="110">
        <f>D15+D16+D17</f>
        <v>123617881.098</v>
      </c>
      <c r="E14" s="110">
        <f>E15+E16+E17</f>
        <v>128562596.34199999</v>
      </c>
      <c r="F14" s="111">
        <f>SUM(F15:F17)</f>
        <v>0</v>
      </c>
      <c r="H14" s="1">
        <v>1000</v>
      </c>
    </row>
    <row r="15" spans="1:8" ht="45" x14ac:dyDescent="0.2">
      <c r="A15" s="101" t="s">
        <v>265</v>
      </c>
      <c r="B15" s="102" t="s">
        <v>268</v>
      </c>
      <c r="C15" s="172">
        <v>117985225</v>
      </c>
      <c r="D15" s="62">
        <f>ROUND(C15*1.038,3)</f>
        <v>122468663.55</v>
      </c>
      <c r="E15" s="62">
        <f>ROUND(D15*1.04,3)</f>
        <v>127367410.09199999</v>
      </c>
    </row>
    <row r="16" spans="1:8" ht="67.5" x14ac:dyDescent="0.2">
      <c r="A16" s="101" t="s">
        <v>266</v>
      </c>
      <c r="B16" s="102" t="s">
        <v>269</v>
      </c>
      <c r="C16" s="172">
        <v>709115</v>
      </c>
      <c r="D16" s="62">
        <f t="shared" ref="D16:D18" si="0">ROUND(C16*1.038,3)</f>
        <v>736061.37</v>
      </c>
      <c r="E16" s="62">
        <f t="shared" ref="E16:E18" si="1">ROUND(D16*1.04,3)</f>
        <v>765503.82499999995</v>
      </c>
    </row>
    <row r="17" spans="1:13" ht="33.75" x14ac:dyDescent="0.2">
      <c r="A17" s="101" t="s">
        <v>267</v>
      </c>
      <c r="B17" s="102" t="s">
        <v>270</v>
      </c>
      <c r="C17" s="172">
        <v>398031</v>
      </c>
      <c r="D17" s="62">
        <f t="shared" si="0"/>
        <v>413156.17800000001</v>
      </c>
      <c r="E17" s="62">
        <f t="shared" si="1"/>
        <v>429682.42499999999</v>
      </c>
      <c r="G17" s="34"/>
      <c r="M17" s="1">
        <f>72832.2*1.05</f>
        <v>76473.81</v>
      </c>
    </row>
    <row r="18" spans="1:13" ht="48" customHeight="1" x14ac:dyDescent="0.2">
      <c r="A18" s="101" t="s">
        <v>311</v>
      </c>
      <c r="B18" s="102" t="s">
        <v>323</v>
      </c>
      <c r="C18" s="172">
        <v>226080</v>
      </c>
      <c r="D18" s="62">
        <f t="shared" si="0"/>
        <v>234671.04</v>
      </c>
      <c r="E18" s="62">
        <f t="shared" si="1"/>
        <v>244057.88200000001</v>
      </c>
      <c r="G18" s="34"/>
    </row>
    <row r="19" spans="1:13" s="147" customFormat="1" x14ac:dyDescent="0.2">
      <c r="A19" s="234" t="s">
        <v>259</v>
      </c>
      <c r="B19" s="235"/>
      <c r="C19" s="109">
        <f>C20</f>
        <v>15453811.74</v>
      </c>
      <c r="D19" s="146">
        <f t="shared" ref="D19:E19" si="2">D20</f>
        <v>15316.973750000001</v>
      </c>
      <c r="E19" s="146">
        <f t="shared" si="2"/>
        <v>18435.74093</v>
      </c>
      <c r="G19" s="148"/>
    </row>
    <row r="20" spans="1:13" s="147" customFormat="1" x14ac:dyDescent="0.2">
      <c r="A20" s="234" t="s">
        <v>260</v>
      </c>
      <c r="B20" s="235"/>
      <c r="C20" s="109">
        <f>C21+C22+C23+C24</f>
        <v>15453811.74</v>
      </c>
      <c r="D20" s="146">
        <f t="shared" ref="D20:E20" si="3">D21+D22+D23+D24</f>
        <v>15316.973750000001</v>
      </c>
      <c r="E20" s="146">
        <f t="shared" si="3"/>
        <v>18435.74093</v>
      </c>
      <c r="G20" s="148"/>
    </row>
    <row r="21" spans="1:13" s="147" customFormat="1" ht="22.5" x14ac:dyDescent="0.2">
      <c r="A21" s="161" t="s">
        <v>288</v>
      </c>
      <c r="B21" s="149" t="s">
        <v>261</v>
      </c>
      <c r="C21" s="172">
        <v>7081476.5300000003</v>
      </c>
      <c r="D21" s="62">
        <v>5656.4458000000004</v>
      </c>
      <c r="E21" s="62">
        <v>6817.05152</v>
      </c>
      <c r="G21" s="148"/>
    </row>
    <row r="22" spans="1:13" s="147" customFormat="1" ht="33.75" x14ac:dyDescent="0.2">
      <c r="A22" s="161" t="s">
        <v>289</v>
      </c>
      <c r="B22" s="149" t="s">
        <v>262</v>
      </c>
      <c r="C22" s="172">
        <v>36475.629999999997</v>
      </c>
      <c r="D22" s="62">
        <v>38.284840000000003</v>
      </c>
      <c r="E22" s="62">
        <v>43.640039999999999</v>
      </c>
      <c r="G22" s="148"/>
    </row>
    <row r="23" spans="1:13" s="147" customFormat="1" ht="33.75" x14ac:dyDescent="0.2">
      <c r="A23" s="161" t="s">
        <v>290</v>
      </c>
      <c r="B23" s="156" t="s">
        <v>263</v>
      </c>
      <c r="C23" s="172">
        <v>9249738.6600000001</v>
      </c>
      <c r="D23" s="62">
        <v>11241.57732</v>
      </c>
      <c r="E23" s="62">
        <v>13223.21686</v>
      </c>
      <c r="G23" s="148"/>
    </row>
    <row r="24" spans="1:13" s="147" customFormat="1" ht="33.75" x14ac:dyDescent="0.2">
      <c r="A24" s="161" t="s">
        <v>291</v>
      </c>
      <c r="B24" s="149" t="s">
        <v>264</v>
      </c>
      <c r="C24" s="172">
        <v>-913879.08</v>
      </c>
      <c r="D24" s="62">
        <v>-1619.33421</v>
      </c>
      <c r="E24" s="62">
        <v>-1648.16749</v>
      </c>
      <c r="G24" s="148"/>
    </row>
    <row r="25" spans="1:13" x14ac:dyDescent="0.2">
      <c r="A25" s="225" t="s">
        <v>50</v>
      </c>
      <c r="B25" s="226"/>
      <c r="C25" s="109">
        <f>C26+C33+C35+C38</f>
        <v>4047632</v>
      </c>
      <c r="D25" s="110">
        <f t="shared" ref="D25:E25" si="4">D26+D33+D35+D38</f>
        <v>4206266.0159999998</v>
      </c>
      <c r="E25" s="110">
        <f t="shared" si="4"/>
        <v>4378737.6570000006</v>
      </c>
      <c r="G25" s="34"/>
      <c r="M25" s="1">
        <f>M17*1.045</f>
        <v>79915.131449999986</v>
      </c>
    </row>
    <row r="26" spans="1:13" x14ac:dyDescent="0.2">
      <c r="A26" s="225" t="s">
        <v>83</v>
      </c>
      <c r="B26" s="226"/>
      <c r="C26" s="109">
        <f>C27+C29+C31+C32+C30+C28</f>
        <v>2037000</v>
      </c>
      <c r="D26" s="110">
        <f t="shared" ref="D26:E26" si="5">D27+D29+D31+D32+D30+D28</f>
        <v>2114406</v>
      </c>
      <c r="E26" s="110">
        <f t="shared" si="5"/>
        <v>2198982.2400000002</v>
      </c>
    </row>
    <row r="27" spans="1:13" ht="22.5" x14ac:dyDescent="0.2">
      <c r="A27" s="112" t="s">
        <v>151</v>
      </c>
      <c r="B27" s="102" t="s">
        <v>224</v>
      </c>
      <c r="C27" s="172">
        <v>561500</v>
      </c>
      <c r="D27" s="62">
        <f>ROUND(C27*1.038,3)</f>
        <v>582837</v>
      </c>
      <c r="E27" s="62">
        <f>ROUND(D27*1.04,3)</f>
        <v>606150.48</v>
      </c>
      <c r="G27" s="34"/>
    </row>
    <row r="28" spans="1:13" ht="33.75" x14ac:dyDescent="0.2">
      <c r="A28" s="101" t="s">
        <v>284</v>
      </c>
      <c r="B28" s="102" t="s">
        <v>292</v>
      </c>
      <c r="C28" s="172">
        <v>0</v>
      </c>
      <c r="D28" s="62">
        <f>ROUND(C28*1.05,3)</f>
        <v>0</v>
      </c>
      <c r="E28" s="62">
        <f>ROUND(D28*1.05,3)</f>
        <v>0</v>
      </c>
      <c r="G28" s="34"/>
    </row>
    <row r="29" spans="1:13" ht="22.5" x14ac:dyDescent="0.2">
      <c r="A29" s="112" t="s">
        <v>152</v>
      </c>
      <c r="B29" s="102" t="s">
        <v>84</v>
      </c>
      <c r="C29" s="172">
        <v>1475500</v>
      </c>
      <c r="D29" s="62">
        <f t="shared" ref="D29" si="6">ROUND(C29*1.038,3)</f>
        <v>1531569</v>
      </c>
      <c r="E29" s="62">
        <f>ROUND(D29*1.04,3)</f>
        <v>1592831.76</v>
      </c>
      <c r="G29" s="34"/>
    </row>
    <row r="30" spans="1:13" ht="33.75" x14ac:dyDescent="0.2">
      <c r="A30" s="101" t="s">
        <v>285</v>
      </c>
      <c r="B30" s="102" t="s">
        <v>293</v>
      </c>
      <c r="C30" s="172">
        <v>0</v>
      </c>
      <c r="D30" s="62">
        <f t="shared" ref="D30:E32" si="7">ROUND(C30*1.05,3)</f>
        <v>0</v>
      </c>
      <c r="E30" s="62">
        <f t="shared" si="7"/>
        <v>0</v>
      </c>
      <c r="G30" s="34"/>
    </row>
    <row r="31" spans="1:13" ht="22.5" x14ac:dyDescent="0.2">
      <c r="A31" s="112" t="s">
        <v>153</v>
      </c>
      <c r="B31" s="102" t="s">
        <v>154</v>
      </c>
      <c r="C31" s="172">
        <v>0</v>
      </c>
      <c r="D31" s="62">
        <f t="shared" si="7"/>
        <v>0</v>
      </c>
      <c r="E31" s="62">
        <f t="shared" si="7"/>
        <v>0</v>
      </c>
      <c r="G31" s="34"/>
    </row>
    <row r="32" spans="1:13" x14ac:dyDescent="0.2">
      <c r="A32" s="101" t="s">
        <v>189</v>
      </c>
      <c r="B32" s="102" t="s">
        <v>190</v>
      </c>
      <c r="C32" s="171">
        <v>0</v>
      </c>
      <c r="D32" s="62">
        <f t="shared" si="7"/>
        <v>0</v>
      </c>
      <c r="E32" s="62">
        <f t="shared" si="7"/>
        <v>0</v>
      </c>
    </row>
    <row r="33" spans="1:6" x14ac:dyDescent="0.2">
      <c r="A33" s="225" t="s">
        <v>155</v>
      </c>
      <c r="B33" s="226"/>
      <c r="C33" s="109">
        <f>C34</f>
        <v>1235000</v>
      </c>
      <c r="D33" s="110">
        <f t="shared" ref="D33:E33" si="8">D34</f>
        <v>1281930</v>
      </c>
      <c r="E33" s="110">
        <f t="shared" si="8"/>
        <v>1333207.2</v>
      </c>
    </row>
    <row r="34" spans="1:6" ht="12.75" customHeight="1" x14ac:dyDescent="0.2">
      <c r="A34" s="112" t="s">
        <v>156</v>
      </c>
      <c r="B34" s="102" t="s">
        <v>51</v>
      </c>
      <c r="C34" s="172">
        <v>1235000</v>
      </c>
      <c r="D34" s="62">
        <f>ROUND(C34*1.038,3)</f>
        <v>1281930</v>
      </c>
      <c r="E34" s="62">
        <f>ROUND(D34*1.04,3)</f>
        <v>1333207.2</v>
      </c>
    </row>
    <row r="35" spans="1:6" x14ac:dyDescent="0.2">
      <c r="A35" s="225" t="s">
        <v>157</v>
      </c>
      <c r="B35" s="226"/>
      <c r="C35" s="109">
        <f>C36+C37</f>
        <v>373632</v>
      </c>
      <c r="D35" s="110">
        <f t="shared" ref="D35:E35" si="9">D36+D37</f>
        <v>387830.016</v>
      </c>
      <c r="E35" s="110">
        <f t="shared" si="9"/>
        <v>403343.217</v>
      </c>
    </row>
    <row r="36" spans="1:6" ht="12.75" customHeight="1" x14ac:dyDescent="0.2">
      <c r="A36" s="112" t="s">
        <v>158</v>
      </c>
      <c r="B36" s="102" t="s">
        <v>159</v>
      </c>
      <c r="C36" s="172">
        <v>373632</v>
      </c>
      <c r="D36" s="62">
        <f>ROUND(C36*1.038,3)</f>
        <v>387830.016</v>
      </c>
      <c r="E36" s="62">
        <f>ROUND(D36*1.04,3)</f>
        <v>403343.217</v>
      </c>
    </row>
    <row r="37" spans="1:6" ht="22.5" x14ac:dyDescent="0.2">
      <c r="A37" s="101" t="s">
        <v>286</v>
      </c>
      <c r="B37" s="102" t="s">
        <v>294</v>
      </c>
      <c r="C37" s="172">
        <v>0</v>
      </c>
      <c r="D37" s="62">
        <f>ROUND(C37*1.038,3)</f>
        <v>0</v>
      </c>
      <c r="E37" s="62">
        <f>ROUND(D37*1.04,3)</f>
        <v>0</v>
      </c>
    </row>
    <row r="38" spans="1:6" x14ac:dyDescent="0.2">
      <c r="A38" s="225" t="s">
        <v>271</v>
      </c>
      <c r="B38" s="226"/>
      <c r="C38" s="173">
        <f>C39</f>
        <v>402000</v>
      </c>
      <c r="D38" s="155">
        <f t="shared" ref="D38:E38" si="10">D39</f>
        <v>422100</v>
      </c>
      <c r="E38" s="155">
        <f t="shared" si="10"/>
        <v>443205</v>
      </c>
    </row>
    <row r="39" spans="1:6" ht="12.75" customHeight="1" x14ac:dyDescent="0.2">
      <c r="A39" s="101" t="s">
        <v>272</v>
      </c>
      <c r="B39" s="102" t="s">
        <v>273</v>
      </c>
      <c r="C39" s="172">
        <v>402000</v>
      </c>
      <c r="D39" s="62">
        <f>ROUND(C39*1.05,3)</f>
        <v>422100</v>
      </c>
      <c r="E39" s="62">
        <f>ROUND(D39*1.05,3)</f>
        <v>443205</v>
      </c>
    </row>
    <row r="40" spans="1:6" x14ac:dyDescent="0.2">
      <c r="A40" s="225" t="s">
        <v>52</v>
      </c>
      <c r="B40" s="226"/>
      <c r="C40" s="109">
        <f>C41</f>
        <v>542000</v>
      </c>
      <c r="D40" s="110" t="e">
        <f>#REF!</f>
        <v>#REF!</v>
      </c>
      <c r="E40" s="110" t="e">
        <f>#REF!</f>
        <v>#REF!</v>
      </c>
    </row>
    <row r="41" spans="1:6" ht="12.75" customHeight="1" x14ac:dyDescent="0.2">
      <c r="A41" s="112" t="s">
        <v>54</v>
      </c>
      <c r="B41" s="102" t="s">
        <v>160</v>
      </c>
      <c r="C41" s="172">
        <v>542000</v>
      </c>
      <c r="D41" s="62">
        <f>ROUND(C41*1.05,3)</f>
        <v>569100</v>
      </c>
      <c r="E41" s="62">
        <f>ROUND(D41*1.05,3)</f>
        <v>597555</v>
      </c>
    </row>
    <row r="42" spans="1:6" x14ac:dyDescent="0.2">
      <c r="A42" s="225" t="s">
        <v>85</v>
      </c>
      <c r="B42" s="226"/>
      <c r="C42" s="109">
        <f>C43</f>
        <v>8972000</v>
      </c>
      <c r="D42" s="110">
        <f t="shared" ref="D42:E42" si="11">D43</f>
        <v>9420600</v>
      </c>
      <c r="E42" s="110">
        <f t="shared" si="11"/>
        <v>9891630</v>
      </c>
    </row>
    <row r="43" spans="1:6" ht="12.75" customHeight="1" x14ac:dyDescent="0.2">
      <c r="A43" s="225" t="s">
        <v>225</v>
      </c>
      <c r="B43" s="226"/>
      <c r="C43" s="109">
        <f>C44+C45+C46</f>
        <v>8972000</v>
      </c>
      <c r="D43" s="110">
        <f t="shared" ref="D43:E43" si="12">D44+D45+D46</f>
        <v>9420600</v>
      </c>
      <c r="E43" s="110">
        <f t="shared" si="12"/>
        <v>9891630</v>
      </c>
    </row>
    <row r="44" spans="1:6" ht="12.75" customHeight="1" x14ac:dyDescent="0.2">
      <c r="A44" s="112" t="s">
        <v>161</v>
      </c>
      <c r="B44" s="102" t="s">
        <v>217</v>
      </c>
      <c r="C44" s="174">
        <v>7028000</v>
      </c>
      <c r="D44" s="62">
        <f t="shared" ref="D44:E46" si="13">ROUND(C44*1.05,3)</f>
        <v>7379400</v>
      </c>
      <c r="E44" s="62">
        <f t="shared" si="13"/>
        <v>7748370</v>
      </c>
    </row>
    <row r="45" spans="1:6" ht="45" x14ac:dyDescent="0.2">
      <c r="A45" s="112" t="s">
        <v>86</v>
      </c>
      <c r="B45" s="102" t="s">
        <v>226</v>
      </c>
      <c r="C45" s="174">
        <v>1944000</v>
      </c>
      <c r="D45" s="62">
        <f t="shared" si="13"/>
        <v>2041200</v>
      </c>
      <c r="E45" s="62">
        <f t="shared" si="13"/>
        <v>2143260</v>
      </c>
    </row>
    <row r="46" spans="1:6" ht="33.75" x14ac:dyDescent="0.2">
      <c r="A46" s="101" t="s">
        <v>191</v>
      </c>
      <c r="B46" s="115" t="s">
        <v>1</v>
      </c>
      <c r="C46" s="171">
        <v>0</v>
      </c>
      <c r="D46" s="62">
        <f t="shared" si="13"/>
        <v>0</v>
      </c>
      <c r="E46" s="62">
        <f t="shared" si="13"/>
        <v>0</v>
      </c>
    </row>
    <row r="47" spans="1:6" x14ac:dyDescent="0.2">
      <c r="A47" s="225" t="s">
        <v>55</v>
      </c>
      <c r="B47" s="226"/>
      <c r="C47" s="109">
        <f>C48+C51+C52</f>
        <v>180000</v>
      </c>
      <c r="D47" s="110">
        <f t="shared" ref="D47:E47" si="14">D48+D49+D50+D51+D53</f>
        <v>161700</v>
      </c>
      <c r="E47" s="110">
        <f t="shared" si="14"/>
        <v>169785</v>
      </c>
    </row>
    <row r="48" spans="1:6" ht="12.75" customHeight="1" x14ac:dyDescent="0.2">
      <c r="A48" s="101" t="s">
        <v>200</v>
      </c>
      <c r="B48" s="114" t="s">
        <v>2</v>
      </c>
      <c r="C48" s="174">
        <v>131000</v>
      </c>
      <c r="D48" s="62">
        <f t="shared" ref="D48:E53" si="15">ROUND(C48*1.05,3)</f>
        <v>137550</v>
      </c>
      <c r="E48" s="62">
        <f t="shared" si="15"/>
        <v>144427.5</v>
      </c>
      <c r="F48" s="105"/>
    </row>
    <row r="49" spans="1:6" ht="22.5" x14ac:dyDescent="0.2">
      <c r="A49" s="101" t="s">
        <v>201</v>
      </c>
      <c r="B49" s="114" t="s">
        <v>3</v>
      </c>
      <c r="C49" s="174">
        <v>0</v>
      </c>
      <c r="D49" s="62">
        <f t="shared" si="15"/>
        <v>0</v>
      </c>
      <c r="E49" s="62">
        <f t="shared" si="15"/>
        <v>0</v>
      </c>
      <c r="F49" s="105"/>
    </row>
    <row r="50" spans="1:6" x14ac:dyDescent="0.2">
      <c r="A50" s="101" t="s">
        <v>202</v>
      </c>
      <c r="B50" s="114" t="s">
        <v>4</v>
      </c>
      <c r="C50" s="174">
        <v>0</v>
      </c>
      <c r="D50" s="62">
        <f t="shared" si="15"/>
        <v>0</v>
      </c>
      <c r="E50" s="62">
        <f t="shared" si="15"/>
        <v>0</v>
      </c>
      <c r="F50" s="105"/>
    </row>
    <row r="51" spans="1:6" x14ac:dyDescent="0.2">
      <c r="A51" s="101" t="s">
        <v>377</v>
      </c>
      <c r="B51" s="114" t="s">
        <v>5</v>
      </c>
      <c r="C51" s="174">
        <v>23000</v>
      </c>
      <c r="D51" s="62">
        <f t="shared" si="15"/>
        <v>24150</v>
      </c>
      <c r="E51" s="62">
        <f t="shared" si="15"/>
        <v>25357.5</v>
      </c>
      <c r="F51" s="105"/>
    </row>
    <row r="52" spans="1:6" x14ac:dyDescent="0.2">
      <c r="A52" s="101" t="s">
        <v>379</v>
      </c>
      <c r="B52" s="177" t="s">
        <v>378</v>
      </c>
      <c r="C52" s="174">
        <v>26000</v>
      </c>
      <c r="D52" s="62">
        <f t="shared" si="15"/>
        <v>27300</v>
      </c>
      <c r="E52" s="62">
        <f t="shared" si="15"/>
        <v>28665</v>
      </c>
      <c r="F52" s="105"/>
    </row>
    <row r="53" spans="1:6" x14ac:dyDescent="0.2">
      <c r="A53" s="101" t="s">
        <v>326</v>
      </c>
      <c r="B53" s="114" t="s">
        <v>274</v>
      </c>
      <c r="C53" s="174">
        <v>0</v>
      </c>
      <c r="D53" s="62">
        <f t="shared" si="15"/>
        <v>0</v>
      </c>
      <c r="E53" s="62">
        <f t="shared" si="15"/>
        <v>0</v>
      </c>
      <c r="F53" s="105"/>
    </row>
    <row r="54" spans="1:6" x14ac:dyDescent="0.2">
      <c r="A54" s="225" t="s">
        <v>120</v>
      </c>
      <c r="B54" s="226"/>
      <c r="C54" s="109">
        <f>C55</f>
        <v>411000</v>
      </c>
      <c r="D54" s="110" t="e">
        <f>#REF!</f>
        <v>#REF!</v>
      </c>
      <c r="E54" s="110" t="e">
        <f>#REF!</f>
        <v>#REF!</v>
      </c>
    </row>
    <row r="55" spans="1:6" ht="12.75" customHeight="1" x14ac:dyDescent="0.2">
      <c r="A55" s="101" t="s">
        <v>380</v>
      </c>
      <c r="B55" s="159" t="s">
        <v>16</v>
      </c>
      <c r="C55" s="174">
        <v>411000</v>
      </c>
      <c r="D55" s="62">
        <f>ROUND(C55*1.05,3)</f>
        <v>431550</v>
      </c>
      <c r="E55" s="62">
        <f>ROUND(D55*1.05,3)</f>
        <v>453127.5</v>
      </c>
    </row>
    <row r="56" spans="1:6" ht="12.75" customHeight="1" x14ac:dyDescent="0.2">
      <c r="A56" s="225" t="s">
        <v>56</v>
      </c>
      <c r="B56" s="226"/>
      <c r="C56" s="109">
        <f>C57+C63+C67+C76</f>
        <v>1307000</v>
      </c>
      <c r="D56" s="62"/>
      <c r="E56" s="62"/>
    </row>
    <row r="57" spans="1:6" ht="12.75" customHeight="1" x14ac:dyDescent="0.2">
      <c r="A57" s="225" t="s">
        <v>392</v>
      </c>
      <c r="B57" s="226"/>
      <c r="C57" s="109">
        <f>C58+C59+C60+C61+C62</f>
        <v>931000</v>
      </c>
      <c r="D57" s="110">
        <f>D64+D65+D66+D69+D70+D71+D72+D74+D77+D68</f>
        <v>367500</v>
      </c>
      <c r="E57" s="110">
        <f>E64+E65+E66+E69+E70+E71+E72+E74+E77+E68</f>
        <v>385875</v>
      </c>
    </row>
    <row r="58" spans="1:6" s="185" customFormat="1" ht="76.5" customHeight="1" x14ac:dyDescent="0.2">
      <c r="A58" s="186" t="s">
        <v>381</v>
      </c>
      <c r="B58" s="187" t="s">
        <v>374</v>
      </c>
      <c r="C58" s="183">
        <v>60000</v>
      </c>
      <c r="D58" s="184"/>
      <c r="E58" s="184"/>
    </row>
    <row r="59" spans="1:6" s="185" customFormat="1" ht="42" customHeight="1" x14ac:dyDescent="0.2">
      <c r="A59" s="186" t="s">
        <v>383</v>
      </c>
      <c r="B59" s="188" t="s">
        <v>376</v>
      </c>
      <c r="C59" s="183">
        <v>90000</v>
      </c>
      <c r="D59" s="184"/>
      <c r="E59" s="184"/>
    </row>
    <row r="60" spans="1:6" s="185" customFormat="1" ht="43.5" customHeight="1" x14ac:dyDescent="0.2">
      <c r="A60" s="186" t="s">
        <v>382</v>
      </c>
      <c r="B60" s="188" t="s">
        <v>375</v>
      </c>
      <c r="C60" s="183">
        <v>150000</v>
      </c>
      <c r="D60" s="184"/>
      <c r="E60" s="184"/>
    </row>
    <row r="61" spans="1:6" s="185" customFormat="1" ht="48.75" customHeight="1" x14ac:dyDescent="0.2">
      <c r="A61" s="186" t="s">
        <v>384</v>
      </c>
      <c r="B61" s="188" t="s">
        <v>386</v>
      </c>
      <c r="C61" s="183">
        <v>533000</v>
      </c>
      <c r="D61" s="184"/>
      <c r="E61" s="184"/>
    </row>
    <row r="62" spans="1:6" s="185" customFormat="1" ht="30" customHeight="1" x14ac:dyDescent="0.2">
      <c r="A62" s="186" t="s">
        <v>385</v>
      </c>
      <c r="B62" s="188" t="s">
        <v>373</v>
      </c>
      <c r="C62" s="183">
        <v>98000</v>
      </c>
      <c r="D62" s="184"/>
      <c r="E62" s="184"/>
    </row>
    <row r="63" spans="1:6" ht="12.75" customHeight="1" x14ac:dyDescent="0.2">
      <c r="A63" s="225" t="s">
        <v>57</v>
      </c>
      <c r="B63" s="226"/>
      <c r="C63" s="109">
        <f>C64+C65+C66</f>
        <v>62000</v>
      </c>
      <c r="D63" s="110">
        <f t="shared" ref="D63:E63" si="16">D64+D65+D66</f>
        <v>65100</v>
      </c>
      <c r="E63" s="110">
        <f t="shared" si="16"/>
        <v>68355</v>
      </c>
    </row>
    <row r="64" spans="1:6" s="181" customFormat="1" ht="12.75" customHeight="1" x14ac:dyDescent="0.2">
      <c r="A64" s="178" t="s">
        <v>192</v>
      </c>
      <c r="B64" s="179" t="s">
        <v>7</v>
      </c>
      <c r="C64" s="174">
        <v>43000</v>
      </c>
      <c r="D64" s="180">
        <f t="shared" ref="D64:E66" si="17">ROUND(C64*1.05,3)</f>
        <v>45150</v>
      </c>
      <c r="E64" s="180">
        <f t="shared" si="17"/>
        <v>47407.5</v>
      </c>
    </row>
    <row r="65" spans="1:7" s="181" customFormat="1" ht="33.75" x14ac:dyDescent="0.2">
      <c r="A65" s="182" t="s">
        <v>58</v>
      </c>
      <c r="B65" s="179" t="s">
        <v>8</v>
      </c>
      <c r="C65" s="174">
        <v>15000</v>
      </c>
      <c r="D65" s="180">
        <f t="shared" si="17"/>
        <v>15750</v>
      </c>
      <c r="E65" s="180">
        <f t="shared" si="17"/>
        <v>16537.5</v>
      </c>
    </row>
    <row r="66" spans="1:7" s="181" customFormat="1" ht="33.75" x14ac:dyDescent="0.2">
      <c r="A66" s="182" t="s">
        <v>59</v>
      </c>
      <c r="B66" s="179" t="s">
        <v>9</v>
      </c>
      <c r="C66" s="174">
        <v>4000</v>
      </c>
      <c r="D66" s="180">
        <f t="shared" si="17"/>
        <v>4200</v>
      </c>
      <c r="E66" s="180">
        <f t="shared" si="17"/>
        <v>4410</v>
      </c>
    </row>
    <row r="67" spans="1:7" x14ac:dyDescent="0.2">
      <c r="A67" s="225" t="s">
        <v>60</v>
      </c>
      <c r="B67" s="226"/>
      <c r="C67" s="109">
        <f>C70+C71+C72+C73+C74+C75</f>
        <v>181000</v>
      </c>
      <c r="D67" s="110">
        <f>D69+D70+D71+D72</f>
        <v>84000</v>
      </c>
      <c r="E67" s="110">
        <f>E69+E70+E71+E72</f>
        <v>88200</v>
      </c>
    </row>
    <row r="68" spans="1:7" ht="12.75" customHeight="1" x14ac:dyDescent="0.2">
      <c r="A68" s="103" t="s">
        <v>295</v>
      </c>
      <c r="B68" s="102" t="s">
        <v>296</v>
      </c>
      <c r="C68" s="174">
        <v>0</v>
      </c>
      <c r="D68" s="62">
        <f>ROUND(C68*1.05,3)</f>
        <v>0</v>
      </c>
      <c r="E68" s="62">
        <f>ROUND(D68*1.05,3)</f>
        <v>0</v>
      </c>
    </row>
    <row r="69" spans="1:7" ht="22.5" x14ac:dyDescent="0.2">
      <c r="A69" s="103" t="s">
        <v>193</v>
      </c>
      <c r="B69" s="102" t="s">
        <v>194</v>
      </c>
      <c r="C69" s="174">
        <v>0</v>
      </c>
      <c r="D69" s="62">
        <f t="shared" ref="D69:E71" si="18">ROUND(C69*1.05,1)</f>
        <v>0</v>
      </c>
      <c r="E69" s="62">
        <f t="shared" si="18"/>
        <v>0</v>
      </c>
    </row>
    <row r="70" spans="1:7" ht="22.5" x14ac:dyDescent="0.2">
      <c r="A70" s="112" t="s">
        <v>61</v>
      </c>
      <c r="B70" s="102" t="s">
        <v>62</v>
      </c>
      <c r="C70" s="174">
        <v>7000</v>
      </c>
      <c r="D70" s="62">
        <f>ROUND(C70*1.05,3)</f>
        <v>7350</v>
      </c>
      <c r="E70" s="62">
        <f>ROUND(D70*1.05,3)</f>
        <v>7717.5</v>
      </c>
    </row>
    <row r="71" spans="1:7" x14ac:dyDescent="0.2">
      <c r="A71" s="101" t="s">
        <v>195</v>
      </c>
      <c r="B71" s="102" t="s">
        <v>10</v>
      </c>
      <c r="C71" s="174">
        <v>16000</v>
      </c>
      <c r="D71" s="62">
        <f t="shared" si="18"/>
        <v>16800</v>
      </c>
      <c r="E71" s="62">
        <f t="shared" si="18"/>
        <v>17640</v>
      </c>
      <c r="G71" s="160">
        <f>C77+C74+C72+C71+C70+C69+C68+C66+C65+C64+C55+C53+C51+C50+C49+C48+C46+C45+C44+C41+C39+C37+C36+C34+C32+C31+C30+C29+C28+C27+C24+C23+C22+C21+C17+C16+C15</f>
        <v>149022814.74000001</v>
      </c>
    </row>
    <row r="72" spans="1:7" ht="33.75" x14ac:dyDescent="0.2">
      <c r="A72" s="112" t="s">
        <v>63</v>
      </c>
      <c r="B72" s="102" t="s">
        <v>21</v>
      </c>
      <c r="C72" s="174">
        <v>57000</v>
      </c>
      <c r="D72" s="62">
        <f t="shared" ref="D72:E75" si="19">ROUND(C72*1.05,3)</f>
        <v>59850</v>
      </c>
      <c r="E72" s="62">
        <f t="shared" si="19"/>
        <v>62842.5</v>
      </c>
    </row>
    <row r="73" spans="1:7" ht="24" x14ac:dyDescent="0.2">
      <c r="A73" s="101" t="s">
        <v>388</v>
      </c>
      <c r="B73" s="177" t="s">
        <v>387</v>
      </c>
      <c r="C73" s="174">
        <v>1000</v>
      </c>
      <c r="D73" s="62"/>
      <c r="E73" s="62"/>
    </row>
    <row r="74" spans="1:7" ht="33.75" x14ac:dyDescent="0.2">
      <c r="A74" s="101" t="s">
        <v>198</v>
      </c>
      <c r="B74" s="102" t="s">
        <v>199</v>
      </c>
      <c r="C74" s="174">
        <v>75000</v>
      </c>
      <c r="D74" s="62">
        <f t="shared" si="19"/>
        <v>78750</v>
      </c>
      <c r="E74" s="62">
        <f t="shared" si="19"/>
        <v>82687.5</v>
      </c>
      <c r="G74" s="1">
        <f>C74/148810.6</f>
        <v>0.50399635509835994</v>
      </c>
    </row>
    <row r="75" spans="1:7" ht="33.75" x14ac:dyDescent="0.2">
      <c r="A75" s="101" t="s">
        <v>297</v>
      </c>
      <c r="B75" s="102" t="s">
        <v>298</v>
      </c>
      <c r="C75" s="174">
        <v>25000</v>
      </c>
      <c r="D75" s="62">
        <f t="shared" si="19"/>
        <v>26250</v>
      </c>
      <c r="E75" s="62">
        <f t="shared" si="19"/>
        <v>27562.5</v>
      </c>
    </row>
    <row r="76" spans="1:7" x14ac:dyDescent="0.2">
      <c r="A76" s="225" t="s">
        <v>64</v>
      </c>
      <c r="B76" s="226"/>
      <c r="C76" s="109">
        <f>C77</f>
        <v>133000</v>
      </c>
      <c r="D76" s="110">
        <f t="shared" ref="D76:E76" si="20">D77</f>
        <v>139650</v>
      </c>
      <c r="E76" s="110">
        <f t="shared" si="20"/>
        <v>146632.5</v>
      </c>
    </row>
    <row r="77" spans="1:7" ht="12.75" customHeight="1" x14ac:dyDescent="0.2">
      <c r="A77" s="112" t="s">
        <v>65</v>
      </c>
      <c r="B77" s="102" t="s">
        <v>66</v>
      </c>
      <c r="C77" s="174">
        <v>133000</v>
      </c>
      <c r="D77" s="62">
        <f>ROUND(C77*1.05,3)</f>
        <v>139650</v>
      </c>
      <c r="E77" s="62">
        <f>ROUND(D77*1.05,3)</f>
        <v>146632.5</v>
      </c>
    </row>
    <row r="78" spans="1:7" x14ac:dyDescent="0.2">
      <c r="A78" s="104" t="s">
        <v>196</v>
      </c>
      <c r="B78" s="165"/>
      <c r="C78" s="171">
        <f>C79</f>
        <v>0</v>
      </c>
      <c r="D78" s="62">
        <f>D79</f>
        <v>0</v>
      </c>
      <c r="E78" s="62">
        <f>E79</f>
        <v>0</v>
      </c>
      <c r="G78" s="64">
        <f>158050.2+14309.9+76473.8</f>
        <v>248833.90000000002</v>
      </c>
    </row>
    <row r="79" spans="1:7" x14ac:dyDescent="0.2">
      <c r="A79" s="101" t="s">
        <v>197</v>
      </c>
      <c r="B79" s="102" t="s">
        <v>181</v>
      </c>
      <c r="C79" s="171">
        <v>0</v>
      </c>
      <c r="D79" s="62">
        <f>ROUND(C79*1.05,1)</f>
        <v>0</v>
      </c>
      <c r="E79" s="62">
        <f>ROUND(D79*1.05,1)</f>
        <v>0</v>
      </c>
    </row>
    <row r="80" spans="1:7" x14ac:dyDescent="0.2">
      <c r="A80" s="225" t="s">
        <v>67</v>
      </c>
      <c r="B80" s="226"/>
      <c r="C80" s="109"/>
      <c r="D80" s="110">
        <f t="shared" ref="D80:E80" si="21">D81</f>
        <v>1841996.4609999997</v>
      </c>
      <c r="E80" s="110">
        <f t="shared" si="21"/>
        <v>1841996.4609999997</v>
      </c>
    </row>
    <row r="81" spans="1:7" ht="22.5" customHeight="1" x14ac:dyDescent="0.2">
      <c r="A81" s="225" t="s">
        <v>68</v>
      </c>
      <c r="B81" s="226"/>
      <c r="C81" s="109"/>
      <c r="D81" s="110">
        <f t="shared" ref="D81:E81" si="22">D82+D85+D89+D97</f>
        <v>1841996.4609999997</v>
      </c>
      <c r="E81" s="110">
        <f t="shared" si="22"/>
        <v>1841996.4609999997</v>
      </c>
    </row>
    <row r="82" spans="1:7" ht="12.75" customHeight="1" x14ac:dyDescent="0.2">
      <c r="A82" s="225" t="s">
        <v>69</v>
      </c>
      <c r="B82" s="226"/>
      <c r="C82" s="109"/>
      <c r="D82" s="110">
        <f t="shared" ref="D82:E82" si="23">D83+D84</f>
        <v>378385.73499999999</v>
      </c>
      <c r="E82" s="110">
        <f t="shared" si="23"/>
        <v>378385.73499999999</v>
      </c>
    </row>
    <row r="83" spans="1:7" ht="12.75" customHeight="1" x14ac:dyDescent="0.2">
      <c r="A83" s="101" t="s">
        <v>302</v>
      </c>
      <c r="B83" s="166" t="s">
        <v>219</v>
      </c>
      <c r="C83" s="175"/>
      <c r="D83" s="62">
        <v>354013.13500000001</v>
      </c>
      <c r="E83" s="62">
        <v>354013.13500000001</v>
      </c>
      <c r="G83" s="1">
        <f>C83*1.05</f>
        <v>0</v>
      </c>
    </row>
    <row r="84" spans="1:7" ht="22.5" x14ac:dyDescent="0.2">
      <c r="A84" s="101" t="s">
        <v>303</v>
      </c>
      <c r="B84" s="166" t="s">
        <v>20</v>
      </c>
      <c r="C84" s="175"/>
      <c r="D84" s="62">
        <v>24372.6</v>
      </c>
      <c r="E84" s="62">
        <v>24372.6</v>
      </c>
    </row>
    <row r="85" spans="1:7" x14ac:dyDescent="0.2">
      <c r="A85" s="225" t="s">
        <v>319</v>
      </c>
      <c r="B85" s="226"/>
      <c r="C85" s="109"/>
      <c r="D85" s="110">
        <f t="shared" ref="D85:E85" si="24">D86+D87+D88</f>
        <v>0</v>
      </c>
      <c r="E85" s="110">
        <f t="shared" si="24"/>
        <v>0</v>
      </c>
    </row>
    <row r="86" spans="1:7" ht="12.75" customHeight="1" x14ac:dyDescent="0.2">
      <c r="A86" s="101" t="s">
        <v>313</v>
      </c>
      <c r="B86" s="102" t="s">
        <v>316</v>
      </c>
      <c r="C86" s="174"/>
      <c r="D86" s="110"/>
      <c r="E86" s="110"/>
    </row>
    <row r="87" spans="1:7" ht="45" x14ac:dyDescent="0.2">
      <c r="A87" s="101" t="s">
        <v>314</v>
      </c>
      <c r="B87" s="102" t="s">
        <v>317</v>
      </c>
      <c r="C87" s="174"/>
      <c r="D87" s="110"/>
      <c r="E87" s="110"/>
    </row>
    <row r="88" spans="1:7" ht="45" x14ac:dyDescent="0.2">
      <c r="A88" s="101" t="s">
        <v>315</v>
      </c>
      <c r="B88" s="159" t="s">
        <v>318</v>
      </c>
      <c r="C88" s="175"/>
      <c r="D88" s="62">
        <f>ROUND(C88*1.05,1)</f>
        <v>0</v>
      </c>
      <c r="E88" s="62">
        <f>ROUND(D88*1.05,1)</f>
        <v>0</v>
      </c>
    </row>
    <row r="89" spans="1:7" x14ac:dyDescent="0.2">
      <c r="A89" s="225" t="s">
        <v>320</v>
      </c>
      <c r="B89" s="226"/>
      <c r="C89" s="109"/>
      <c r="D89" s="110">
        <f t="shared" ref="D89:E89" si="25">SUM(D90:D96)</f>
        <v>1433743.6039999998</v>
      </c>
      <c r="E89" s="110">
        <f t="shared" si="25"/>
        <v>1433743.6039999998</v>
      </c>
    </row>
    <row r="90" spans="1:7" ht="12.75" customHeight="1" x14ac:dyDescent="0.2">
      <c r="A90" s="101" t="s">
        <v>308</v>
      </c>
      <c r="B90" s="116" t="s">
        <v>223</v>
      </c>
      <c r="C90" s="175"/>
      <c r="D90" s="62"/>
      <c r="E90" s="62"/>
    </row>
    <row r="91" spans="1:7" ht="26.25" customHeight="1" x14ac:dyDescent="0.2">
      <c r="A91" s="101" t="s">
        <v>307</v>
      </c>
      <c r="B91" s="159" t="s">
        <v>220</v>
      </c>
      <c r="C91" s="175"/>
      <c r="D91" s="62">
        <f t="shared" ref="D91:E91" si="26">ROUND(C91*1.05,1)</f>
        <v>0</v>
      </c>
      <c r="E91" s="62">
        <f t="shared" si="26"/>
        <v>0</v>
      </c>
    </row>
    <row r="92" spans="1:7" ht="21.75" customHeight="1" x14ac:dyDescent="0.2">
      <c r="A92" s="101" t="s">
        <v>306</v>
      </c>
      <c r="B92" s="116" t="s">
        <v>71</v>
      </c>
      <c r="C92" s="175"/>
      <c r="D92" s="62">
        <v>1431426.5449999999</v>
      </c>
      <c r="E92" s="62">
        <v>1431426.5449999999</v>
      </c>
    </row>
    <row r="93" spans="1:7" ht="33.75" x14ac:dyDescent="0.2">
      <c r="A93" s="163" t="s">
        <v>305</v>
      </c>
      <c r="B93" s="162" t="s">
        <v>221</v>
      </c>
      <c r="C93" s="175"/>
      <c r="D93" s="62"/>
      <c r="E93" s="62"/>
    </row>
    <row r="94" spans="1:7" ht="56.25" x14ac:dyDescent="0.2">
      <c r="A94" s="163" t="s">
        <v>312</v>
      </c>
      <c r="B94" s="162" t="s">
        <v>322</v>
      </c>
      <c r="C94" s="175"/>
      <c r="D94" s="62"/>
      <c r="E94" s="62"/>
    </row>
    <row r="95" spans="1:7" ht="22.5" x14ac:dyDescent="0.2">
      <c r="A95" s="163" t="s">
        <v>309</v>
      </c>
      <c r="B95" s="116" t="s">
        <v>70</v>
      </c>
      <c r="C95" s="175"/>
      <c r="D95" s="62">
        <v>2317.0590000000002</v>
      </c>
      <c r="E95" s="62">
        <v>2317.0590000000002</v>
      </c>
    </row>
    <row r="96" spans="1:7" ht="45" x14ac:dyDescent="0.2">
      <c r="A96" s="163" t="s">
        <v>304</v>
      </c>
      <c r="B96" s="162" t="s">
        <v>301</v>
      </c>
      <c r="C96" s="175"/>
      <c r="D96" s="62"/>
      <c r="E96" s="62"/>
    </row>
    <row r="97" spans="1:5" s="147" customFormat="1" x14ac:dyDescent="0.2">
      <c r="A97" s="230" t="s">
        <v>321</v>
      </c>
      <c r="B97" s="231"/>
      <c r="C97" s="176"/>
      <c r="D97" s="164">
        <f t="shared" ref="D97:E97" si="27">D98</f>
        <v>29867.121999999999</v>
      </c>
      <c r="E97" s="164">
        <f t="shared" si="27"/>
        <v>29867.121999999999</v>
      </c>
    </row>
    <row r="98" spans="1:5" ht="33.75" x14ac:dyDescent="0.2">
      <c r="A98" s="163" t="s">
        <v>299</v>
      </c>
      <c r="B98" s="162" t="s">
        <v>300</v>
      </c>
      <c r="C98" s="175"/>
      <c r="D98" s="62">
        <v>29867.121999999999</v>
      </c>
      <c r="E98" s="62">
        <v>29867.121999999999</v>
      </c>
    </row>
    <row r="99" spans="1:5" ht="13.5" thickBot="1" x14ac:dyDescent="0.25">
      <c r="A99" s="232" t="s">
        <v>45</v>
      </c>
      <c r="B99" s="233"/>
      <c r="C99" s="110"/>
      <c r="D99" s="109">
        <f>D81+D12</f>
        <v>138851631.58875003</v>
      </c>
      <c r="E99" s="109">
        <f>E81+E12</f>
        <v>144428099.08293</v>
      </c>
    </row>
    <row r="100" spans="1:5" x14ac:dyDescent="0.2">
      <c r="D100" s="1">
        <v>1660245.2</v>
      </c>
      <c r="E100" s="160">
        <f>D100-C99</f>
        <v>1660245.2</v>
      </c>
    </row>
  </sheetData>
  <mergeCells count="39">
    <mergeCell ref="A57:B57"/>
    <mergeCell ref="A67:B67"/>
    <mergeCell ref="A76:B76"/>
    <mergeCell ref="A56:B56"/>
    <mergeCell ref="A38:B38"/>
    <mergeCell ref="A40:B40"/>
    <mergeCell ref="A42:B42"/>
    <mergeCell ref="A47:B47"/>
    <mergeCell ref="A54:B54"/>
    <mergeCell ref="A13:B13"/>
    <mergeCell ref="A9:C9"/>
    <mergeCell ref="A10:A11"/>
    <mergeCell ref="B10:B11"/>
    <mergeCell ref="C10:C11"/>
    <mergeCell ref="A97:B97"/>
    <mergeCell ref="A99:B99"/>
    <mergeCell ref="A14:B14"/>
    <mergeCell ref="A26:B26"/>
    <mergeCell ref="A20:B20"/>
    <mergeCell ref="A19:B19"/>
    <mergeCell ref="A25:B25"/>
    <mergeCell ref="A81:B81"/>
    <mergeCell ref="A82:B82"/>
    <mergeCell ref="A80:B80"/>
    <mergeCell ref="A85:B85"/>
    <mergeCell ref="A89:B89"/>
    <mergeCell ref="A63:B63"/>
    <mergeCell ref="A43:B43"/>
    <mergeCell ref="A33:B33"/>
    <mergeCell ref="A35:B35"/>
    <mergeCell ref="D10:D11"/>
    <mergeCell ref="E10:E11"/>
    <mergeCell ref="A12:B12"/>
    <mergeCell ref="B4:C4"/>
    <mergeCell ref="A5:C5"/>
    <mergeCell ref="A6:C6"/>
    <mergeCell ref="B7:C7"/>
    <mergeCell ref="A8:C8"/>
    <mergeCell ref="B3:C3"/>
  </mergeCells>
  <phoneticPr fontId="16" type="noConversion"/>
  <pageMargins left="0.57999999999999996" right="0.19685039370078741" top="0.39370078740157483" bottom="0.19685039370078741" header="0.19685039370078741" footer="0.19685039370078741"/>
  <pageSetup paperSize="9" scale="72" fitToHeight="2" orientation="portrait" r:id="rId1"/>
  <headerFooter alignWithMargins="0">
    <oddHeader>Страница &amp;P из &amp;N</oddHeader>
    <oddFooter>Страница &amp;P</oddFooter>
  </headerFooter>
  <colBreaks count="1" manualBreakCount="1">
    <brk id="3" min="1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BreakPreview" topLeftCell="A2" zoomScale="130" zoomScaleSheetLayoutView="130" workbookViewId="0">
      <selection activeCell="A5" sqref="A5:E5"/>
    </sheetView>
  </sheetViews>
  <sheetFormatPr defaultRowHeight="12.75" x14ac:dyDescent="0.2"/>
  <cols>
    <col min="1" max="1" width="22.7109375" style="1" customWidth="1"/>
    <col min="2" max="2" width="28.7109375" style="1" customWidth="1"/>
    <col min="3" max="3" width="17.5703125" style="151" customWidth="1"/>
    <col min="4" max="4" width="19.5703125" style="1" customWidth="1"/>
    <col min="5" max="5" width="16.7109375" style="1" customWidth="1"/>
    <col min="6" max="6" width="5" style="1" bestFit="1" customWidth="1"/>
    <col min="7" max="7" width="15" style="1" customWidth="1"/>
    <col min="8" max="8" width="22.140625" style="1" customWidth="1"/>
    <col min="9" max="16384" width="9.140625" style="1"/>
  </cols>
  <sheetData>
    <row r="1" spans="1:8" ht="409.6" hidden="1" customHeight="1" x14ac:dyDescent="0.2">
      <c r="A1" s="2"/>
      <c r="B1" s="2"/>
      <c r="C1" s="150" t="s">
        <v>22</v>
      </c>
    </row>
    <row r="2" spans="1:8" ht="12.75" customHeight="1" x14ac:dyDescent="0.25">
      <c r="A2" s="30"/>
      <c r="C2" s="249" t="s">
        <v>327</v>
      </c>
      <c r="D2" s="249"/>
      <c r="E2" s="249"/>
    </row>
    <row r="3" spans="1:8" ht="66.75" customHeight="1" x14ac:dyDescent="0.25">
      <c r="A3" s="190"/>
      <c r="B3" s="190"/>
      <c r="C3" s="240" t="str">
        <f>прил1!C2</f>
        <v>к Решению Совета депутатов Курчалоевского муниципального района "О бюджете Курчалоевского муниципального района на 2019 год и на плановый период 2020 и 2021 годов</v>
      </c>
      <c r="D3" s="240"/>
      <c r="E3" s="240"/>
    </row>
    <row r="4" spans="1:8" ht="17.25" customHeight="1" x14ac:dyDescent="0.25">
      <c r="A4" s="14"/>
      <c r="B4" s="214"/>
      <c r="C4" s="214"/>
      <c r="D4" s="250" t="str">
        <f>прил1!C3</f>
        <v xml:space="preserve"> от  26 декабря 2019 года № 141/43-3 </v>
      </c>
      <c r="E4" s="250"/>
    </row>
    <row r="5" spans="1:8" ht="16.5" customHeight="1" x14ac:dyDescent="0.2">
      <c r="A5" s="237"/>
      <c r="B5" s="237"/>
      <c r="C5" s="237"/>
      <c r="D5" s="237"/>
      <c r="E5" s="237"/>
    </row>
    <row r="6" spans="1:8" ht="1.5" hidden="1" customHeight="1" x14ac:dyDescent="0.2">
      <c r="A6" s="227" t="s">
        <v>209</v>
      </c>
      <c r="B6" s="227"/>
      <c r="C6" s="227"/>
      <c r="D6" s="14"/>
    </row>
    <row r="7" spans="1:8" ht="12.75" hidden="1" customHeight="1" thickBot="1" x14ac:dyDescent="0.25">
      <c r="A7" s="14"/>
      <c r="B7" s="228"/>
      <c r="C7" s="228"/>
      <c r="D7" s="14"/>
    </row>
    <row r="8" spans="1:8" ht="59.25" customHeight="1" x14ac:dyDescent="0.2">
      <c r="A8" s="229" t="s">
        <v>391</v>
      </c>
      <c r="B8" s="229"/>
      <c r="C8" s="229"/>
      <c r="D8" s="229"/>
      <c r="E8" s="229"/>
    </row>
    <row r="9" spans="1:8" ht="44.25" customHeight="1" x14ac:dyDescent="0.2">
      <c r="A9" s="229"/>
      <c r="B9" s="229"/>
      <c r="C9" s="229"/>
      <c r="D9" s="33"/>
    </row>
    <row r="10" spans="1:8" ht="14.25" customHeight="1" x14ac:dyDescent="0.2">
      <c r="A10" s="224" t="s">
        <v>46</v>
      </c>
      <c r="B10" s="224" t="s">
        <v>47</v>
      </c>
      <c r="C10" s="236" t="s">
        <v>324</v>
      </c>
      <c r="D10" s="224" t="s">
        <v>310</v>
      </c>
      <c r="E10" s="224" t="s">
        <v>325</v>
      </c>
    </row>
    <row r="11" spans="1:8" ht="24" customHeight="1" x14ac:dyDescent="0.2">
      <c r="A11" s="224"/>
      <c r="B11" s="224"/>
      <c r="C11" s="236"/>
      <c r="D11" s="224"/>
      <c r="E11" s="224"/>
    </row>
    <row r="12" spans="1:8" ht="23.25" customHeight="1" x14ac:dyDescent="0.2">
      <c r="A12" s="225" t="s">
        <v>150</v>
      </c>
      <c r="B12" s="226"/>
      <c r="C12" s="110">
        <f>C15+C16+C17+C21+C22+C23+C24+C27+C28+C29+C30+C31+C32+C34+C36+C37+C39+C42+C49+C50+C51+C52+C53+C59+C60+C61+C63+C64+C65+C66+C67+C68+C69+C71+C18+C45+C47+C56</f>
        <v>133999.14499999996</v>
      </c>
      <c r="D12" s="110">
        <f t="shared" ref="D12:E12" si="0">D15+D16+D17+D21+D22+D23+D24+D27+D28+D29+D30+D31+D32+D34+D36+D37+D39+D42+D49+D50+D51+D52+D53+D59+D60+D61+D63+D64+D65+D66+D67+D68+D69+D71+D18+D45+D47+D56</f>
        <v>140967.16275000002</v>
      </c>
      <c r="E12" s="110">
        <f t="shared" si="0"/>
        <v>149220.36292999994</v>
      </c>
    </row>
    <row r="13" spans="1:8" ht="12.75" customHeight="1" x14ac:dyDescent="0.2">
      <c r="A13" s="225" t="s">
        <v>48</v>
      </c>
      <c r="B13" s="226"/>
      <c r="C13" s="110">
        <f>C14</f>
        <v>106275.636</v>
      </c>
      <c r="D13" s="110">
        <f>D14</f>
        <v>110314.11</v>
      </c>
      <c r="E13" s="110">
        <f>E14</f>
        <v>114726.674</v>
      </c>
      <c r="F13" s="111"/>
    </row>
    <row r="14" spans="1:8" x14ac:dyDescent="0.2">
      <c r="A14" s="225" t="s">
        <v>49</v>
      </c>
      <c r="B14" s="226"/>
      <c r="C14" s="110">
        <f>C15+C16+C17</f>
        <v>106275.636</v>
      </c>
      <c r="D14" s="110">
        <f>D15+D16+D17</f>
        <v>110314.11</v>
      </c>
      <c r="E14" s="110">
        <f>E15+E16+E17</f>
        <v>114726.674</v>
      </c>
      <c r="F14" s="111"/>
      <c r="H14" s="1">
        <v>1000</v>
      </c>
    </row>
    <row r="15" spans="1:8" ht="101.25" x14ac:dyDescent="0.2">
      <c r="A15" s="101" t="s">
        <v>265</v>
      </c>
      <c r="B15" s="102" t="s">
        <v>268</v>
      </c>
      <c r="C15" s="62">
        <v>105657.72900000001</v>
      </c>
      <c r="D15" s="62">
        <f>ROUND(C15*1.038,3)</f>
        <v>109672.723</v>
      </c>
      <c r="E15" s="62">
        <f>ROUND(D15*1.04,3)</f>
        <v>114059.632</v>
      </c>
    </row>
    <row r="16" spans="1:8" ht="168.75" x14ac:dyDescent="0.2">
      <c r="A16" s="101" t="s">
        <v>266</v>
      </c>
      <c r="B16" s="102" t="s">
        <v>269</v>
      </c>
      <c r="C16" s="62">
        <v>568.16899999999998</v>
      </c>
      <c r="D16" s="62">
        <f t="shared" ref="D16:D18" si="1">ROUND(C16*1.038,3)</f>
        <v>589.75900000000001</v>
      </c>
      <c r="E16" s="62">
        <f t="shared" ref="E16:E18" si="2">ROUND(D16*1.04,3)</f>
        <v>613.34900000000005</v>
      </c>
    </row>
    <row r="17" spans="1:7" ht="67.5" x14ac:dyDescent="0.2">
      <c r="A17" s="101" t="s">
        <v>267</v>
      </c>
      <c r="B17" s="102" t="s">
        <v>270</v>
      </c>
      <c r="C17" s="62">
        <v>49.738</v>
      </c>
      <c r="D17" s="62">
        <f t="shared" si="1"/>
        <v>51.628</v>
      </c>
      <c r="E17" s="62">
        <f t="shared" si="2"/>
        <v>53.692999999999998</v>
      </c>
      <c r="G17" s="34"/>
    </row>
    <row r="18" spans="1:7" ht="48" customHeight="1" x14ac:dyDescent="0.2">
      <c r="A18" s="101" t="s">
        <v>311</v>
      </c>
      <c r="B18" s="102" t="s">
        <v>323</v>
      </c>
      <c r="C18" s="62">
        <v>331.88600000000002</v>
      </c>
      <c r="D18" s="62">
        <f t="shared" si="1"/>
        <v>344.49799999999999</v>
      </c>
      <c r="E18" s="62">
        <f t="shared" si="2"/>
        <v>358.27800000000002</v>
      </c>
      <c r="G18" s="34"/>
    </row>
    <row r="19" spans="1:7" s="147" customFormat="1" x14ac:dyDescent="0.2">
      <c r="A19" s="234" t="s">
        <v>259</v>
      </c>
      <c r="B19" s="235"/>
      <c r="C19" s="146">
        <f>C20</f>
        <v>13068.246000000001</v>
      </c>
      <c r="D19" s="146">
        <f t="shared" ref="D19:E19" si="3">D20</f>
        <v>15316.973750000001</v>
      </c>
      <c r="E19" s="146">
        <f t="shared" si="3"/>
        <v>18435.74093</v>
      </c>
      <c r="G19" s="148"/>
    </row>
    <row r="20" spans="1:7" s="147" customFormat="1" x14ac:dyDescent="0.2">
      <c r="A20" s="234" t="s">
        <v>260</v>
      </c>
      <c r="B20" s="235"/>
      <c r="C20" s="146">
        <f>C21+C22+C23+C24</f>
        <v>13068.246000000001</v>
      </c>
      <c r="D20" s="146">
        <f t="shared" ref="D20:E20" si="4">D21+D22+D23+D24</f>
        <v>15316.973750000001</v>
      </c>
      <c r="E20" s="146">
        <f t="shared" si="4"/>
        <v>18435.74093</v>
      </c>
      <c r="G20" s="148"/>
    </row>
    <row r="21" spans="1:7" s="147" customFormat="1" ht="45" x14ac:dyDescent="0.2">
      <c r="A21" s="161" t="s">
        <v>288</v>
      </c>
      <c r="B21" s="149" t="s">
        <v>261</v>
      </c>
      <c r="C21" s="152">
        <v>4738.8879999999999</v>
      </c>
      <c r="D21" s="62">
        <v>5656.4458000000004</v>
      </c>
      <c r="E21" s="62">
        <v>6817.05152</v>
      </c>
      <c r="G21" s="148"/>
    </row>
    <row r="22" spans="1:7" s="147" customFormat="1" ht="67.5" x14ac:dyDescent="0.2">
      <c r="A22" s="161" t="s">
        <v>289</v>
      </c>
      <c r="B22" s="149" t="s">
        <v>262</v>
      </c>
      <c r="C22" s="152">
        <v>33.203000000000003</v>
      </c>
      <c r="D22" s="62">
        <v>38.284840000000003</v>
      </c>
      <c r="E22" s="62">
        <v>43.640039999999999</v>
      </c>
      <c r="G22" s="148"/>
    </row>
    <row r="23" spans="1:7" s="147" customFormat="1" ht="78.75" x14ac:dyDescent="0.2">
      <c r="A23" s="161" t="s">
        <v>290</v>
      </c>
      <c r="B23" s="156" t="s">
        <v>263</v>
      </c>
      <c r="C23" s="152">
        <v>9177.3610000000008</v>
      </c>
      <c r="D23" s="62">
        <v>11241.57732</v>
      </c>
      <c r="E23" s="62">
        <v>13223.21686</v>
      </c>
      <c r="G23" s="148"/>
    </row>
    <row r="24" spans="1:7" s="147" customFormat="1" ht="67.5" x14ac:dyDescent="0.2">
      <c r="A24" s="161" t="s">
        <v>291</v>
      </c>
      <c r="B24" s="149" t="s">
        <v>264</v>
      </c>
      <c r="C24" s="152">
        <v>-881.20600000000002</v>
      </c>
      <c r="D24" s="62">
        <v>-1619.33421</v>
      </c>
      <c r="E24" s="62">
        <v>-1648.16749</v>
      </c>
      <c r="G24" s="148"/>
    </row>
    <row r="25" spans="1:7" x14ac:dyDescent="0.2">
      <c r="A25" s="225" t="s">
        <v>50</v>
      </c>
      <c r="B25" s="226"/>
      <c r="C25" s="110">
        <f>C26+C33+C35+C38</f>
        <v>4237.6449999999995</v>
      </c>
      <c r="D25" s="110">
        <f t="shared" ref="D25:E25" si="5">D26+D33+D35+D38</f>
        <v>4401.5610000000006</v>
      </c>
      <c r="E25" s="110">
        <f t="shared" si="5"/>
        <v>4580.1489999999994</v>
      </c>
      <c r="G25" s="34"/>
    </row>
    <row r="26" spans="1:7" x14ac:dyDescent="0.2">
      <c r="A26" s="225" t="s">
        <v>83</v>
      </c>
      <c r="B26" s="226"/>
      <c r="C26" s="110">
        <f>C27+C29+C31+C32+C30+C28</f>
        <v>1912.0149999999999</v>
      </c>
      <c r="D26" s="110">
        <f t="shared" ref="D26:E26" si="6">D27+D29+D31+D32+D30+D28</f>
        <v>1984.671</v>
      </c>
      <c r="E26" s="110">
        <f t="shared" si="6"/>
        <v>2064.058</v>
      </c>
    </row>
    <row r="27" spans="1:7" ht="45" x14ac:dyDescent="0.2">
      <c r="A27" s="112" t="s">
        <v>151</v>
      </c>
      <c r="B27" s="102" t="s">
        <v>224</v>
      </c>
      <c r="C27" s="62">
        <v>462.35199999999998</v>
      </c>
      <c r="D27" s="62">
        <f>ROUND(C27*1.038,3)</f>
        <v>479.92099999999999</v>
      </c>
      <c r="E27" s="62">
        <f>ROUND(D27*1.04,3)</f>
        <v>499.11799999999999</v>
      </c>
      <c r="G27" s="34"/>
    </row>
    <row r="28" spans="1:7" ht="56.25" x14ac:dyDescent="0.2">
      <c r="A28" s="101" t="s">
        <v>284</v>
      </c>
      <c r="B28" s="102" t="s">
        <v>292</v>
      </c>
      <c r="C28" s="62">
        <v>0</v>
      </c>
      <c r="D28" s="62">
        <f>ROUND(C28*1.05,3)</f>
        <v>0</v>
      </c>
      <c r="E28" s="62">
        <f>ROUND(D28*1.05,3)</f>
        <v>0</v>
      </c>
      <c r="G28" s="34"/>
    </row>
    <row r="29" spans="1:7" ht="56.25" x14ac:dyDescent="0.2">
      <c r="A29" s="112" t="s">
        <v>152</v>
      </c>
      <c r="B29" s="102" t="s">
        <v>84</v>
      </c>
      <c r="C29" s="62">
        <v>1449.663</v>
      </c>
      <c r="D29" s="62">
        <f t="shared" ref="D29" si="7">ROUND(C29*1.038,3)</f>
        <v>1504.75</v>
      </c>
      <c r="E29" s="62">
        <f>ROUND(D29*1.04,3)</f>
        <v>1564.94</v>
      </c>
      <c r="G29" s="34"/>
    </row>
    <row r="30" spans="1:7" ht="67.5" x14ac:dyDescent="0.2">
      <c r="A30" s="101" t="s">
        <v>285</v>
      </c>
      <c r="B30" s="102" t="s">
        <v>293</v>
      </c>
      <c r="C30" s="62">
        <v>0</v>
      </c>
      <c r="D30" s="62">
        <f t="shared" ref="D30:E32" si="8">ROUND(C30*1.05,3)</f>
        <v>0</v>
      </c>
      <c r="E30" s="62">
        <f t="shared" si="8"/>
        <v>0</v>
      </c>
      <c r="G30" s="34"/>
    </row>
    <row r="31" spans="1:7" ht="45" x14ac:dyDescent="0.2">
      <c r="A31" s="112" t="s">
        <v>153</v>
      </c>
      <c r="B31" s="102" t="s">
        <v>154</v>
      </c>
      <c r="C31" s="62">
        <v>0</v>
      </c>
      <c r="D31" s="62">
        <f t="shared" si="8"/>
        <v>0</v>
      </c>
      <c r="E31" s="62">
        <f t="shared" si="8"/>
        <v>0</v>
      </c>
      <c r="G31" s="34"/>
    </row>
    <row r="32" spans="1:7" ht="33.75" x14ac:dyDescent="0.2">
      <c r="A32" s="101" t="s">
        <v>189</v>
      </c>
      <c r="B32" s="102" t="s">
        <v>190</v>
      </c>
      <c r="C32" s="62">
        <v>0</v>
      </c>
      <c r="D32" s="62">
        <f t="shared" si="8"/>
        <v>0</v>
      </c>
      <c r="E32" s="62">
        <f t="shared" si="8"/>
        <v>0</v>
      </c>
    </row>
    <row r="33" spans="1:5" ht="12.75" customHeight="1" x14ac:dyDescent="0.2">
      <c r="A33" s="225" t="s">
        <v>155</v>
      </c>
      <c r="B33" s="226"/>
      <c r="C33" s="110">
        <f>C34</f>
        <v>1481.2149999999999</v>
      </c>
      <c r="D33" s="110">
        <f t="shared" ref="D33:E33" si="9">D34</f>
        <v>1537.501</v>
      </c>
      <c r="E33" s="110">
        <f t="shared" si="9"/>
        <v>1599.001</v>
      </c>
    </row>
    <row r="34" spans="1:5" ht="12.75" customHeight="1" x14ac:dyDescent="0.2">
      <c r="A34" s="112" t="s">
        <v>156</v>
      </c>
      <c r="B34" s="102" t="s">
        <v>51</v>
      </c>
      <c r="C34" s="62">
        <v>1481.2149999999999</v>
      </c>
      <c r="D34" s="62">
        <f>ROUND(C34*1.038,3)</f>
        <v>1537.501</v>
      </c>
      <c r="E34" s="62">
        <f>ROUND(D34*1.04,3)</f>
        <v>1599.001</v>
      </c>
    </row>
    <row r="35" spans="1:5" ht="12.75" customHeight="1" x14ac:dyDescent="0.2">
      <c r="A35" s="225" t="s">
        <v>157</v>
      </c>
      <c r="B35" s="226"/>
      <c r="C35" s="110">
        <f>C36+C37</f>
        <v>603.90800000000002</v>
      </c>
      <c r="D35" s="110">
        <f t="shared" ref="D35:E35" si="10">D36+D37</f>
        <v>626.85699999999997</v>
      </c>
      <c r="E35" s="110">
        <f t="shared" si="10"/>
        <v>651.93100000000004</v>
      </c>
    </row>
    <row r="36" spans="1:5" ht="12.75" customHeight="1" x14ac:dyDescent="0.2">
      <c r="A36" s="112" t="s">
        <v>158</v>
      </c>
      <c r="B36" s="102" t="s">
        <v>159</v>
      </c>
      <c r="C36" s="154">
        <v>603.90800000000002</v>
      </c>
      <c r="D36" s="62">
        <f>ROUND(C36*1.038,3)</f>
        <v>626.85699999999997</v>
      </c>
      <c r="E36" s="62">
        <f>ROUND(D36*1.04,3)</f>
        <v>651.93100000000004</v>
      </c>
    </row>
    <row r="37" spans="1:5" ht="33.75" x14ac:dyDescent="0.2">
      <c r="A37" s="101" t="s">
        <v>286</v>
      </c>
      <c r="B37" s="102" t="s">
        <v>294</v>
      </c>
      <c r="C37" s="154">
        <v>0</v>
      </c>
      <c r="D37" s="62">
        <f>ROUND(C37*1.038,3)</f>
        <v>0</v>
      </c>
      <c r="E37" s="62">
        <f>ROUND(D37*1.04,3)</f>
        <v>0</v>
      </c>
    </row>
    <row r="38" spans="1:5" ht="12.75" customHeight="1" x14ac:dyDescent="0.2">
      <c r="A38" s="225" t="s">
        <v>271</v>
      </c>
      <c r="B38" s="226"/>
      <c r="C38" s="155">
        <f>C39</f>
        <v>240.50700000000001</v>
      </c>
      <c r="D38" s="155">
        <f t="shared" ref="D38:E38" si="11">D39</f>
        <v>252.53200000000001</v>
      </c>
      <c r="E38" s="155">
        <f t="shared" si="11"/>
        <v>265.15899999999999</v>
      </c>
    </row>
    <row r="39" spans="1:5" ht="12.75" customHeight="1" x14ac:dyDescent="0.2">
      <c r="A39" s="101" t="s">
        <v>272</v>
      </c>
      <c r="B39" s="102" t="s">
        <v>273</v>
      </c>
      <c r="C39" s="154">
        <v>240.50700000000001</v>
      </c>
      <c r="D39" s="62">
        <f>ROUND(C39*1.05,3)</f>
        <v>252.53200000000001</v>
      </c>
      <c r="E39" s="62">
        <f>ROUND(D39*1.05,3)</f>
        <v>265.15899999999999</v>
      </c>
    </row>
    <row r="40" spans="1:5" ht="12.75" customHeight="1" x14ac:dyDescent="0.2">
      <c r="A40" s="225" t="s">
        <v>52</v>
      </c>
      <c r="B40" s="226"/>
      <c r="C40" s="110">
        <f t="shared" ref="C40:E41" si="12">C41</f>
        <v>880.01400000000001</v>
      </c>
      <c r="D40" s="110">
        <f t="shared" si="12"/>
        <v>924.01499999999999</v>
      </c>
      <c r="E40" s="110">
        <f t="shared" si="12"/>
        <v>970.21600000000001</v>
      </c>
    </row>
    <row r="41" spans="1:5" ht="12.75" customHeight="1" x14ac:dyDescent="0.2">
      <c r="A41" s="225" t="s">
        <v>53</v>
      </c>
      <c r="B41" s="226"/>
      <c r="C41" s="110">
        <f t="shared" si="12"/>
        <v>880.01400000000001</v>
      </c>
      <c r="D41" s="110">
        <f t="shared" si="12"/>
        <v>924.01499999999999</v>
      </c>
      <c r="E41" s="110">
        <f t="shared" si="12"/>
        <v>970.21600000000001</v>
      </c>
    </row>
    <row r="42" spans="1:5" ht="12.75" customHeight="1" x14ac:dyDescent="0.2">
      <c r="A42" s="112" t="s">
        <v>54</v>
      </c>
      <c r="B42" s="102" t="s">
        <v>160</v>
      </c>
      <c r="C42" s="62">
        <v>880.01400000000001</v>
      </c>
      <c r="D42" s="62">
        <f>ROUND(C42*1.05,3)</f>
        <v>924.01499999999999</v>
      </c>
      <c r="E42" s="62">
        <f>ROUND(D42*1.05,3)</f>
        <v>970.21600000000001</v>
      </c>
    </row>
    <row r="43" spans="1:5" ht="12.75" customHeight="1" x14ac:dyDescent="0.2">
      <c r="A43" s="225" t="s">
        <v>85</v>
      </c>
      <c r="B43" s="226"/>
      <c r="C43" s="110">
        <f>C44</f>
        <v>6990.4530000000004</v>
      </c>
      <c r="D43" s="110">
        <f t="shared" ref="D43:E43" si="13">D44</f>
        <v>7339.9760000000006</v>
      </c>
      <c r="E43" s="110">
        <f t="shared" si="13"/>
        <v>7706.9750000000004</v>
      </c>
    </row>
    <row r="44" spans="1:5" ht="12.75" customHeight="1" x14ac:dyDescent="0.2">
      <c r="A44" s="225" t="s">
        <v>225</v>
      </c>
      <c r="B44" s="226"/>
      <c r="C44" s="110">
        <f>C45+C46+C47</f>
        <v>6990.4530000000004</v>
      </c>
      <c r="D44" s="110">
        <f t="shared" ref="D44:E44" si="14">D45+D46+D47</f>
        <v>7339.9760000000006</v>
      </c>
      <c r="E44" s="110">
        <f t="shared" si="14"/>
        <v>7706.9750000000004</v>
      </c>
    </row>
    <row r="45" spans="1:5" ht="12.75" customHeight="1" x14ac:dyDescent="0.2">
      <c r="A45" s="112" t="s">
        <v>161</v>
      </c>
      <c r="B45" s="102" t="s">
        <v>217</v>
      </c>
      <c r="C45" s="62">
        <v>6920.92</v>
      </c>
      <c r="D45" s="62">
        <f t="shared" ref="D45:E47" si="15">ROUND(C45*1.05,3)</f>
        <v>7266.9660000000003</v>
      </c>
      <c r="E45" s="62">
        <f t="shared" si="15"/>
        <v>7630.3140000000003</v>
      </c>
    </row>
    <row r="46" spans="1:5" ht="101.25" x14ac:dyDescent="0.2">
      <c r="A46" s="112" t="s">
        <v>86</v>
      </c>
      <c r="B46" s="102" t="s">
        <v>226</v>
      </c>
      <c r="C46" s="62">
        <v>0</v>
      </c>
      <c r="D46" s="62">
        <f t="shared" si="15"/>
        <v>0</v>
      </c>
      <c r="E46" s="62">
        <f t="shared" si="15"/>
        <v>0</v>
      </c>
    </row>
    <row r="47" spans="1:5" ht="101.25" x14ac:dyDescent="0.2">
      <c r="A47" s="101" t="s">
        <v>191</v>
      </c>
      <c r="B47" s="115" t="s">
        <v>1</v>
      </c>
      <c r="C47" s="62">
        <v>69.533000000000001</v>
      </c>
      <c r="D47" s="62">
        <f t="shared" si="15"/>
        <v>73.010000000000005</v>
      </c>
      <c r="E47" s="62">
        <f t="shared" si="15"/>
        <v>76.661000000000001</v>
      </c>
    </row>
    <row r="48" spans="1:5" ht="12.75" customHeight="1" x14ac:dyDescent="0.2">
      <c r="A48" s="225" t="s">
        <v>55</v>
      </c>
      <c r="B48" s="226"/>
      <c r="C48" s="110">
        <f>C49+C50+C51+C52+C53</f>
        <v>240.29399999999998</v>
      </c>
      <c r="D48" s="110">
        <f t="shared" ref="D48:E48" si="16">D49+D50+D51+D52+D53</f>
        <v>252.309</v>
      </c>
      <c r="E48" s="110">
        <f t="shared" si="16"/>
        <v>264.92400000000004</v>
      </c>
    </row>
    <row r="49" spans="1:6" ht="12.75" customHeight="1" x14ac:dyDescent="0.2">
      <c r="A49" s="101" t="s">
        <v>200</v>
      </c>
      <c r="B49" s="114" t="s">
        <v>2</v>
      </c>
      <c r="C49" s="62">
        <v>226.404</v>
      </c>
      <c r="D49" s="62">
        <f t="shared" ref="D49:E53" si="17">ROUND(C49*1.05,3)</f>
        <v>237.72399999999999</v>
      </c>
      <c r="E49" s="62">
        <f t="shared" si="17"/>
        <v>249.61</v>
      </c>
      <c r="F49" s="105"/>
    </row>
    <row r="50" spans="1:6" ht="33.75" x14ac:dyDescent="0.2">
      <c r="A50" s="101" t="s">
        <v>201</v>
      </c>
      <c r="B50" s="114" t="s">
        <v>3</v>
      </c>
      <c r="C50" s="62">
        <v>0</v>
      </c>
      <c r="D50" s="62">
        <f t="shared" si="17"/>
        <v>0</v>
      </c>
      <c r="E50" s="62">
        <f t="shared" si="17"/>
        <v>0</v>
      </c>
      <c r="F50" s="105"/>
    </row>
    <row r="51" spans="1:6" ht="22.5" x14ac:dyDescent="0.2">
      <c r="A51" s="101" t="s">
        <v>202</v>
      </c>
      <c r="B51" s="114" t="s">
        <v>4</v>
      </c>
      <c r="C51" s="62">
        <v>0</v>
      </c>
      <c r="D51" s="62">
        <f t="shared" si="17"/>
        <v>0</v>
      </c>
      <c r="E51" s="62">
        <f t="shared" si="17"/>
        <v>0</v>
      </c>
      <c r="F51" s="105"/>
    </row>
    <row r="52" spans="1:6" ht="22.5" x14ac:dyDescent="0.2">
      <c r="A52" s="101" t="s">
        <v>203</v>
      </c>
      <c r="B52" s="114" t="s">
        <v>5</v>
      </c>
      <c r="C52" s="62">
        <v>13.278</v>
      </c>
      <c r="D52" s="62">
        <f t="shared" si="17"/>
        <v>13.942</v>
      </c>
      <c r="E52" s="62">
        <f t="shared" si="17"/>
        <v>14.638999999999999</v>
      </c>
      <c r="F52" s="105"/>
    </row>
    <row r="53" spans="1:6" ht="33.75" x14ac:dyDescent="0.2">
      <c r="A53" s="101" t="s">
        <v>326</v>
      </c>
      <c r="B53" s="114" t="s">
        <v>274</v>
      </c>
      <c r="C53" s="62">
        <v>0.61199999999999999</v>
      </c>
      <c r="D53" s="62">
        <f t="shared" si="17"/>
        <v>0.64300000000000002</v>
      </c>
      <c r="E53" s="62">
        <f t="shared" si="17"/>
        <v>0.67500000000000004</v>
      </c>
      <c r="F53" s="105"/>
    </row>
    <row r="54" spans="1:6" ht="12.75" customHeight="1" x14ac:dyDescent="0.2">
      <c r="A54" s="225" t="s">
        <v>120</v>
      </c>
      <c r="B54" s="226"/>
      <c r="C54" s="110">
        <f t="shared" ref="C54:E55" si="18">C55</f>
        <v>114.18300000000001</v>
      </c>
      <c r="D54" s="110">
        <f t="shared" si="18"/>
        <v>119.892</v>
      </c>
      <c r="E54" s="110">
        <f t="shared" si="18"/>
        <v>125.887</v>
      </c>
    </row>
    <row r="55" spans="1:6" ht="12.75" customHeight="1" x14ac:dyDescent="0.2">
      <c r="A55" s="225" t="s">
        <v>6</v>
      </c>
      <c r="B55" s="226"/>
      <c r="C55" s="110">
        <f t="shared" si="18"/>
        <v>114.18300000000001</v>
      </c>
      <c r="D55" s="110">
        <f t="shared" si="18"/>
        <v>119.892</v>
      </c>
      <c r="E55" s="110">
        <f t="shared" si="18"/>
        <v>125.887</v>
      </c>
    </row>
    <row r="56" spans="1:6" ht="12.75" customHeight="1" x14ac:dyDescent="0.2">
      <c r="A56" s="101" t="s">
        <v>287</v>
      </c>
      <c r="B56" s="159" t="s">
        <v>16</v>
      </c>
      <c r="C56" s="62">
        <v>114.18300000000001</v>
      </c>
      <c r="D56" s="62">
        <f>ROUND(C56*1.05,3)</f>
        <v>119.892</v>
      </c>
      <c r="E56" s="62">
        <f>ROUND(D56*1.05,3)</f>
        <v>125.887</v>
      </c>
    </row>
    <row r="57" spans="1:6" ht="12.75" customHeight="1" x14ac:dyDescent="0.2">
      <c r="A57" s="225" t="s">
        <v>56</v>
      </c>
      <c r="B57" s="226"/>
      <c r="C57" s="110">
        <f>C59+C60+C61+C64+C65+C66+C67+C68+C71+C63</f>
        <v>1746.3879999999999</v>
      </c>
      <c r="D57" s="110">
        <f t="shared" ref="D57:E57" si="19">D59+D60+D61+D64+D65+D66+D67+D68+D71+D63</f>
        <v>1833.7080000000001</v>
      </c>
      <c r="E57" s="110">
        <f t="shared" si="19"/>
        <v>1925.393</v>
      </c>
    </row>
    <row r="58" spans="1:6" ht="12.75" customHeight="1" x14ac:dyDescent="0.2">
      <c r="A58" s="225" t="s">
        <v>57</v>
      </c>
      <c r="B58" s="226"/>
      <c r="C58" s="110">
        <f>C59+C60+C61</f>
        <v>91.570999999999998</v>
      </c>
      <c r="D58" s="110">
        <f t="shared" ref="D58:E58" si="20">D59+D60+D61</f>
        <v>96.15</v>
      </c>
      <c r="E58" s="110">
        <f t="shared" si="20"/>
        <v>100.95699999999999</v>
      </c>
    </row>
    <row r="59" spans="1:6" ht="12.75" customHeight="1" x14ac:dyDescent="0.2">
      <c r="A59" s="103" t="s">
        <v>192</v>
      </c>
      <c r="B59" s="102" t="s">
        <v>7</v>
      </c>
      <c r="C59" s="153">
        <v>61.075000000000003</v>
      </c>
      <c r="D59" s="62">
        <f t="shared" ref="D59:E61" si="21">ROUND(C59*1.05,3)</f>
        <v>64.129000000000005</v>
      </c>
      <c r="E59" s="62">
        <f t="shared" si="21"/>
        <v>67.334999999999994</v>
      </c>
    </row>
    <row r="60" spans="1:6" ht="78.75" x14ac:dyDescent="0.2">
      <c r="A60" s="112" t="s">
        <v>58</v>
      </c>
      <c r="B60" s="102" t="s">
        <v>8</v>
      </c>
      <c r="C60" s="62">
        <v>21.83</v>
      </c>
      <c r="D60" s="62">
        <f t="shared" si="21"/>
        <v>22.922000000000001</v>
      </c>
      <c r="E60" s="62">
        <f t="shared" si="21"/>
        <v>24.068000000000001</v>
      </c>
    </row>
    <row r="61" spans="1:6" ht="78.75" x14ac:dyDescent="0.2">
      <c r="A61" s="112" t="s">
        <v>59</v>
      </c>
      <c r="B61" s="102" t="s">
        <v>9</v>
      </c>
      <c r="C61" s="62">
        <v>8.6660000000000004</v>
      </c>
      <c r="D61" s="62">
        <f t="shared" si="21"/>
        <v>9.0990000000000002</v>
      </c>
      <c r="E61" s="62">
        <f t="shared" si="21"/>
        <v>9.5540000000000003</v>
      </c>
    </row>
    <row r="62" spans="1:6" ht="12.75" customHeight="1" x14ac:dyDescent="0.2">
      <c r="A62" s="225" t="s">
        <v>60</v>
      </c>
      <c r="B62" s="226"/>
      <c r="C62" s="110">
        <f>C64+C65+C66+C67</f>
        <v>251.2</v>
      </c>
      <c r="D62" s="110">
        <f t="shared" ref="D62:E62" si="22">D64+D65+D66+D67</f>
        <v>263.76</v>
      </c>
      <c r="E62" s="110">
        <f t="shared" si="22"/>
        <v>276.94799999999998</v>
      </c>
    </row>
    <row r="63" spans="1:6" ht="12.75" customHeight="1" x14ac:dyDescent="0.2">
      <c r="A63" s="103" t="s">
        <v>295</v>
      </c>
      <c r="B63" s="102" t="s">
        <v>296</v>
      </c>
      <c r="C63" s="153">
        <v>24.745999999999999</v>
      </c>
      <c r="D63" s="62">
        <f>ROUND(C63*1.05,3)</f>
        <v>25.983000000000001</v>
      </c>
      <c r="E63" s="62">
        <f>ROUND(D63*1.05,3)</f>
        <v>27.282</v>
      </c>
    </row>
    <row r="64" spans="1:6" ht="45" x14ac:dyDescent="0.2">
      <c r="A64" s="103" t="s">
        <v>193</v>
      </c>
      <c r="B64" s="102" t="s">
        <v>194</v>
      </c>
      <c r="C64" s="153">
        <v>0</v>
      </c>
      <c r="D64" s="62">
        <f t="shared" ref="D64:E66" si="23">ROUND(C64*1.05,1)</f>
        <v>0</v>
      </c>
      <c r="E64" s="62">
        <f t="shared" si="23"/>
        <v>0</v>
      </c>
    </row>
    <row r="65" spans="1:7" ht="33.75" x14ac:dyDescent="0.2">
      <c r="A65" s="112" t="s">
        <v>61</v>
      </c>
      <c r="B65" s="102" t="s">
        <v>62</v>
      </c>
      <c r="C65" s="62">
        <v>32</v>
      </c>
      <c r="D65" s="62">
        <f>ROUND(C65*1.05,3)</f>
        <v>33.6</v>
      </c>
      <c r="E65" s="62">
        <f>ROUND(D65*1.05,3)</f>
        <v>35.28</v>
      </c>
    </row>
    <row r="66" spans="1:7" ht="33.75" x14ac:dyDescent="0.2">
      <c r="A66" s="101" t="s">
        <v>195</v>
      </c>
      <c r="B66" s="102" t="s">
        <v>10</v>
      </c>
      <c r="C66" s="62">
        <v>0</v>
      </c>
      <c r="D66" s="62">
        <f t="shared" si="23"/>
        <v>0</v>
      </c>
      <c r="E66" s="62">
        <f t="shared" si="23"/>
        <v>0</v>
      </c>
      <c r="G66" s="160"/>
    </row>
    <row r="67" spans="1:7" ht="67.5" x14ac:dyDescent="0.2">
      <c r="A67" s="112" t="s">
        <v>63</v>
      </c>
      <c r="B67" s="102" t="s">
        <v>21</v>
      </c>
      <c r="C67" s="62">
        <v>219.2</v>
      </c>
      <c r="D67" s="62">
        <f t="shared" ref="D67:E69" si="24">ROUND(C67*1.05,3)</f>
        <v>230.16</v>
      </c>
      <c r="E67" s="62">
        <f t="shared" si="24"/>
        <v>241.66800000000001</v>
      </c>
    </row>
    <row r="68" spans="1:7" ht="78.75" x14ac:dyDescent="0.2">
      <c r="A68" s="101" t="s">
        <v>198</v>
      </c>
      <c r="B68" s="102" t="s">
        <v>199</v>
      </c>
      <c r="C68" s="62">
        <v>673.01099999999997</v>
      </c>
      <c r="D68" s="62">
        <f t="shared" si="24"/>
        <v>706.66200000000003</v>
      </c>
      <c r="E68" s="62">
        <f t="shared" si="24"/>
        <v>741.995</v>
      </c>
    </row>
    <row r="69" spans="1:7" ht="101.25" x14ac:dyDescent="0.2">
      <c r="A69" s="101" t="s">
        <v>297</v>
      </c>
      <c r="B69" s="102" t="s">
        <v>298</v>
      </c>
      <c r="C69" s="62">
        <v>114.4</v>
      </c>
      <c r="D69" s="62">
        <f t="shared" si="24"/>
        <v>120.12</v>
      </c>
      <c r="E69" s="62">
        <f t="shared" si="24"/>
        <v>126.126</v>
      </c>
    </row>
    <row r="70" spans="1:7" ht="12.75" customHeight="1" x14ac:dyDescent="0.2">
      <c r="A70" s="225" t="s">
        <v>64</v>
      </c>
      <c r="B70" s="226"/>
      <c r="C70" s="110">
        <f>C71</f>
        <v>705.86</v>
      </c>
      <c r="D70" s="110">
        <f t="shared" ref="D70:E70" si="25">D71</f>
        <v>741.15300000000002</v>
      </c>
      <c r="E70" s="110">
        <f t="shared" si="25"/>
        <v>778.21100000000001</v>
      </c>
    </row>
    <row r="71" spans="1:7" ht="12.75" customHeight="1" x14ac:dyDescent="0.2">
      <c r="A71" s="112" t="s">
        <v>65</v>
      </c>
      <c r="B71" s="102" t="s">
        <v>66</v>
      </c>
      <c r="C71" s="62">
        <v>705.86</v>
      </c>
      <c r="D71" s="62">
        <f>ROUND(C71*1.05,3)</f>
        <v>741.15300000000002</v>
      </c>
      <c r="E71" s="62">
        <f>ROUND(D71*1.05,3)</f>
        <v>778.21100000000001</v>
      </c>
    </row>
    <row r="72" spans="1:7" x14ac:dyDescent="0.2">
      <c r="A72" s="104" t="s">
        <v>196</v>
      </c>
      <c r="B72" s="165"/>
      <c r="C72" s="62">
        <f>C73</f>
        <v>0</v>
      </c>
      <c r="D72" s="62">
        <f>D73</f>
        <v>0</v>
      </c>
      <c r="E72" s="62">
        <f>E73</f>
        <v>0</v>
      </c>
      <c r="G72" s="64"/>
    </row>
    <row r="73" spans="1:7" ht="22.5" x14ac:dyDescent="0.2">
      <c r="A73" s="101" t="s">
        <v>197</v>
      </c>
      <c r="B73" s="102" t="s">
        <v>181</v>
      </c>
      <c r="C73" s="62">
        <v>0</v>
      </c>
      <c r="D73" s="62">
        <f>ROUND(C73*1.05,1)</f>
        <v>0</v>
      </c>
      <c r="E73" s="62">
        <f>ROUND(D73*1.05,1)</f>
        <v>0</v>
      </c>
    </row>
    <row r="74" spans="1:7" x14ac:dyDescent="0.2">
      <c r="A74" s="225" t="s">
        <v>67</v>
      </c>
      <c r="B74" s="226"/>
      <c r="C74" s="110">
        <f>C75</f>
        <v>2012637.3939999999</v>
      </c>
      <c r="D74" s="110">
        <f t="shared" ref="D74:E74" si="26">D75</f>
        <v>1841996.4609999997</v>
      </c>
      <c r="E74" s="110">
        <f t="shared" si="26"/>
        <v>1841996.4609999997</v>
      </c>
    </row>
    <row r="75" spans="1:7" ht="22.5" customHeight="1" x14ac:dyDescent="0.2">
      <c r="A75" s="225" t="s">
        <v>68</v>
      </c>
      <c r="B75" s="226"/>
      <c r="C75" s="110">
        <f>C76+C79+C83+C91</f>
        <v>2012637.3939999999</v>
      </c>
      <c r="D75" s="110">
        <f t="shared" ref="D75:E75" si="27">D76+D79+D83+D91</f>
        <v>1841996.4609999997</v>
      </c>
      <c r="E75" s="110">
        <f t="shared" si="27"/>
        <v>1841996.4609999997</v>
      </c>
    </row>
    <row r="76" spans="1:7" ht="12.75" customHeight="1" x14ac:dyDescent="0.2">
      <c r="A76" s="225" t="s">
        <v>69</v>
      </c>
      <c r="B76" s="226"/>
      <c r="C76" s="110">
        <f>C77+C78</f>
        <v>378385.73499999999</v>
      </c>
      <c r="D76" s="110">
        <f t="shared" ref="D76:E76" si="28">D77+D78</f>
        <v>378385.73499999999</v>
      </c>
      <c r="E76" s="110">
        <f t="shared" si="28"/>
        <v>378385.73499999999</v>
      </c>
    </row>
    <row r="77" spans="1:7" ht="12.75" customHeight="1" x14ac:dyDescent="0.2">
      <c r="A77" s="101" t="s">
        <v>302</v>
      </c>
      <c r="B77" s="166" t="s">
        <v>219</v>
      </c>
      <c r="C77" s="157">
        <v>354013.13500000001</v>
      </c>
      <c r="D77" s="62">
        <v>354013.13500000001</v>
      </c>
      <c r="E77" s="62">
        <v>354013.13500000001</v>
      </c>
    </row>
    <row r="78" spans="1:7" ht="33.75" x14ac:dyDescent="0.2">
      <c r="A78" s="101" t="s">
        <v>303</v>
      </c>
      <c r="B78" s="166" t="s">
        <v>20</v>
      </c>
      <c r="C78" s="157">
        <v>24372.6</v>
      </c>
      <c r="D78" s="62">
        <v>24372.6</v>
      </c>
      <c r="E78" s="62">
        <v>24372.6</v>
      </c>
    </row>
    <row r="79" spans="1:7" ht="12.75" customHeight="1" x14ac:dyDescent="0.2">
      <c r="A79" s="225" t="s">
        <v>319</v>
      </c>
      <c r="B79" s="226"/>
      <c r="C79" s="110">
        <f>C80+C81+C82</f>
        <v>0</v>
      </c>
      <c r="D79" s="110">
        <f t="shared" ref="D79:E79" si="29">D80+D81+D82</f>
        <v>0</v>
      </c>
      <c r="E79" s="110">
        <f t="shared" si="29"/>
        <v>0</v>
      </c>
    </row>
    <row r="80" spans="1:7" ht="12.75" customHeight="1" x14ac:dyDescent="0.2">
      <c r="A80" s="101" t="s">
        <v>313</v>
      </c>
      <c r="B80" s="102" t="s">
        <v>316</v>
      </c>
      <c r="C80" s="153">
        <v>0</v>
      </c>
      <c r="D80" s="110"/>
      <c r="E80" s="110"/>
    </row>
    <row r="81" spans="1:5" ht="90" x14ac:dyDescent="0.2">
      <c r="A81" s="101" t="s">
        <v>314</v>
      </c>
      <c r="B81" s="102" t="s">
        <v>317</v>
      </c>
      <c r="C81" s="153">
        <v>0</v>
      </c>
      <c r="D81" s="110"/>
      <c r="E81" s="110"/>
    </row>
    <row r="82" spans="1:5" ht="12.75" customHeight="1" x14ac:dyDescent="0.2">
      <c r="A82" s="101" t="s">
        <v>315</v>
      </c>
      <c r="B82" s="159" t="s">
        <v>318</v>
      </c>
      <c r="C82" s="157">
        <v>0</v>
      </c>
      <c r="D82" s="62">
        <f>ROUND(C82*1.05,1)</f>
        <v>0</v>
      </c>
      <c r="E82" s="62">
        <f>ROUND(D82*1.05,1)</f>
        <v>0</v>
      </c>
    </row>
    <row r="83" spans="1:5" ht="12.75" customHeight="1" x14ac:dyDescent="0.2">
      <c r="A83" s="225" t="s">
        <v>320</v>
      </c>
      <c r="B83" s="226"/>
      <c r="C83" s="110">
        <f>SUM(C84:C90)</f>
        <v>1604384.537</v>
      </c>
      <c r="D83" s="110">
        <f t="shared" ref="D83:E83" si="30">SUM(D84:D90)</f>
        <v>1433743.6039999998</v>
      </c>
      <c r="E83" s="110">
        <f t="shared" si="30"/>
        <v>1433743.6039999998</v>
      </c>
    </row>
    <row r="84" spans="1:5" ht="26.25" customHeight="1" x14ac:dyDescent="0.2">
      <c r="A84" s="101" t="s">
        <v>308</v>
      </c>
      <c r="B84" s="116" t="s">
        <v>223</v>
      </c>
      <c r="C84" s="157">
        <v>0</v>
      </c>
      <c r="D84" s="62"/>
      <c r="E84" s="62"/>
    </row>
    <row r="85" spans="1:5" ht="21.75" customHeight="1" x14ac:dyDescent="0.2">
      <c r="A85" s="101" t="s">
        <v>307</v>
      </c>
      <c r="B85" s="159" t="s">
        <v>220</v>
      </c>
      <c r="C85" s="157">
        <v>0</v>
      </c>
      <c r="D85" s="62">
        <f t="shared" ref="D85:E85" si="31">ROUND(C85*1.05,1)</f>
        <v>0</v>
      </c>
      <c r="E85" s="62">
        <f t="shared" si="31"/>
        <v>0</v>
      </c>
    </row>
    <row r="86" spans="1:5" ht="56.25" x14ac:dyDescent="0.2">
      <c r="A86" s="101" t="s">
        <v>306</v>
      </c>
      <c r="B86" s="116" t="s">
        <v>71</v>
      </c>
      <c r="C86" s="157">
        <v>1568350.932</v>
      </c>
      <c r="D86" s="62">
        <v>1431426.5449999999</v>
      </c>
      <c r="E86" s="62">
        <v>1431426.5449999999</v>
      </c>
    </row>
    <row r="87" spans="1:5" ht="67.5" x14ac:dyDescent="0.2">
      <c r="A87" s="163" t="s">
        <v>305</v>
      </c>
      <c r="B87" s="162" t="s">
        <v>221</v>
      </c>
      <c r="C87" s="157">
        <v>0</v>
      </c>
      <c r="D87" s="62"/>
      <c r="E87" s="62"/>
    </row>
    <row r="88" spans="1:5" ht="123.75" x14ac:dyDescent="0.2">
      <c r="A88" s="163" t="s">
        <v>312</v>
      </c>
      <c r="B88" s="162" t="s">
        <v>322</v>
      </c>
      <c r="C88" s="157">
        <v>0</v>
      </c>
      <c r="D88" s="62"/>
      <c r="E88" s="62"/>
    </row>
    <row r="89" spans="1:5" ht="67.5" x14ac:dyDescent="0.2">
      <c r="A89" s="163" t="s">
        <v>309</v>
      </c>
      <c r="B89" s="116" t="s">
        <v>70</v>
      </c>
      <c r="C89" s="157">
        <v>2317.0590000000002</v>
      </c>
      <c r="D89" s="62">
        <v>2317.0590000000002</v>
      </c>
      <c r="E89" s="62">
        <v>2317.0590000000002</v>
      </c>
    </row>
    <row r="90" spans="1:5" ht="112.5" x14ac:dyDescent="0.2">
      <c r="A90" s="163" t="s">
        <v>304</v>
      </c>
      <c r="B90" s="162" t="s">
        <v>301</v>
      </c>
      <c r="C90" s="157">
        <v>33716.546000000002</v>
      </c>
      <c r="D90" s="62"/>
      <c r="E90" s="62"/>
    </row>
    <row r="91" spans="1:5" s="147" customFormat="1" x14ac:dyDescent="0.2">
      <c r="A91" s="230" t="s">
        <v>321</v>
      </c>
      <c r="B91" s="231"/>
      <c r="C91" s="164">
        <f>C92</f>
        <v>29867.121999999999</v>
      </c>
      <c r="D91" s="164">
        <f t="shared" ref="D91:E91" si="32">D92</f>
        <v>29867.121999999999</v>
      </c>
      <c r="E91" s="164">
        <f t="shared" si="32"/>
        <v>29867.121999999999</v>
      </c>
    </row>
    <row r="92" spans="1:5" ht="78.75" x14ac:dyDescent="0.2">
      <c r="A92" s="163" t="s">
        <v>299</v>
      </c>
      <c r="B92" s="162" t="s">
        <v>300</v>
      </c>
      <c r="C92" s="157">
        <v>29867.121999999999</v>
      </c>
      <c r="D92" s="62">
        <v>29867.121999999999</v>
      </c>
      <c r="E92" s="62">
        <v>29867.121999999999</v>
      </c>
    </row>
    <row r="93" spans="1:5" ht="13.5" thickBot="1" x14ac:dyDescent="0.25">
      <c r="A93" s="232" t="s">
        <v>45</v>
      </c>
      <c r="B93" s="233"/>
      <c r="C93" s="110">
        <f>C75+C12</f>
        <v>2146636.5389999999</v>
      </c>
      <c r="D93" s="109">
        <f>D75+D12</f>
        <v>1982963.6237499998</v>
      </c>
      <c r="E93" s="109">
        <f>E75+E12</f>
        <v>1991216.8239299995</v>
      </c>
    </row>
    <row r="94" spans="1:5" x14ac:dyDescent="0.2">
      <c r="E94" s="160"/>
    </row>
  </sheetData>
  <mergeCells count="42">
    <mergeCell ref="A25:B25"/>
    <mergeCell ref="A33:B33"/>
    <mergeCell ref="A35:B35"/>
    <mergeCell ref="A38:B38"/>
    <mergeCell ref="A93:B93"/>
    <mergeCell ref="A62:B62"/>
    <mergeCell ref="A70:B70"/>
    <mergeCell ref="A74:B74"/>
    <mergeCell ref="A79:B79"/>
    <mergeCell ref="A83:B83"/>
    <mergeCell ref="A91:B91"/>
    <mergeCell ref="A76:B76"/>
    <mergeCell ref="C2:E2"/>
    <mergeCell ref="A5:E5"/>
    <mergeCell ref="A8:E8"/>
    <mergeCell ref="A10:A11"/>
    <mergeCell ref="B10:B11"/>
    <mergeCell ref="C10:C11"/>
    <mergeCell ref="D10:D11"/>
    <mergeCell ref="E10:E11"/>
    <mergeCell ref="A9:C9"/>
    <mergeCell ref="A6:C6"/>
    <mergeCell ref="B7:C7"/>
    <mergeCell ref="B4:C4"/>
    <mergeCell ref="C3:E3"/>
    <mergeCell ref="D4:E4"/>
    <mergeCell ref="A12:B12"/>
    <mergeCell ref="A58:B58"/>
    <mergeCell ref="A75:B75"/>
    <mergeCell ref="A41:B41"/>
    <mergeCell ref="A26:B26"/>
    <mergeCell ref="A20:B20"/>
    <mergeCell ref="A44:B44"/>
    <mergeCell ref="A40:B40"/>
    <mergeCell ref="A43:B43"/>
    <mergeCell ref="A48:B48"/>
    <mergeCell ref="A54:B54"/>
    <mergeCell ref="A57:B57"/>
    <mergeCell ref="A13:B13"/>
    <mergeCell ref="A55:B55"/>
    <mergeCell ref="A14:B14"/>
    <mergeCell ref="A19:B19"/>
  </mergeCells>
  <phoneticPr fontId="16" type="noConversion"/>
  <pageMargins left="0.51181102362204722" right="0.23622047244094491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функ9</vt:lpstr>
      <vt:lpstr>прил1</vt:lpstr>
      <vt:lpstr>прил2 </vt:lpstr>
      <vt:lpstr>Прил.3</vt:lpstr>
      <vt:lpstr>Прил4</vt:lpstr>
      <vt:lpstr>Прил.5</vt:lpstr>
      <vt:lpstr>Прил.3!Область_печати</vt:lpstr>
      <vt:lpstr>Прил.5!Область_печати</vt:lpstr>
      <vt:lpstr>прил1!Область_печати</vt:lpstr>
      <vt:lpstr>'прил2 '!Область_печати</vt:lpstr>
      <vt:lpstr>Прил4!Область_печати</vt:lpstr>
      <vt:lpstr>функ9!Область_печати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asus</cp:lastModifiedBy>
  <cp:lastPrinted>2020-01-09T09:35:36Z</cp:lastPrinted>
  <dcterms:created xsi:type="dcterms:W3CDTF">2008-11-20T13:47:12Z</dcterms:created>
  <dcterms:modified xsi:type="dcterms:W3CDTF">2020-01-22T10:47:32Z</dcterms:modified>
</cp:coreProperties>
</file>